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610" windowHeight="7740" tabRatio="824" activeTab="1"/>
  </bookViews>
  <sheets>
    <sheet name="Kalendář" sheetId="1" r:id="rId1"/>
    <sheet name="Docházka" sheetId="2" r:id="rId2"/>
  </sheets>
  <definedNames>
    <definedName name="_xlnm.Print_Area" localSheetId="1">'Docházka'!$A$1:$R$39</definedName>
  </definedNames>
  <calcPr fullCalcOnLoad="1"/>
</workbook>
</file>

<file path=xl/comments2.xml><?xml version="1.0" encoding="utf-8"?>
<comments xmlns="http://schemas.openxmlformats.org/spreadsheetml/2006/main">
  <authors>
    <author>kalasovh</author>
  </authors>
  <commentList>
    <comment ref="F1" authorId="0">
      <text>
        <r>
          <rPr>
            <b/>
            <sz val="8"/>
            <rFont val="Tahoma"/>
            <family val="0"/>
          </rPr>
          <t>Aktualizovat</t>
        </r>
        <r>
          <rPr>
            <sz val="8"/>
            <rFont val="Tahoma"/>
            <family val="0"/>
          </rPr>
          <t xml:space="preserve">
</t>
        </r>
      </text>
    </comment>
    <comment ref="S2" authorId="0">
      <text>
        <r>
          <rPr>
            <b/>
            <sz val="8"/>
            <rFont val="Tahoma"/>
            <family val="0"/>
          </rPr>
          <t>Aktualizovat tabulku podle prac. doby konkrétního zaměstnance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<sst xmlns="http://schemas.openxmlformats.org/spreadsheetml/2006/main" count="52" uniqueCount="42">
  <si>
    <t>Počáteční den období</t>
  </si>
  <si>
    <t>Koncový den období</t>
  </si>
  <si>
    <t>Datum</t>
  </si>
  <si>
    <t>Den</t>
  </si>
  <si>
    <t>Jiné prac. volno</t>
  </si>
  <si>
    <t>Pracovní dny</t>
  </si>
  <si>
    <t>Pracovní</t>
  </si>
  <si>
    <t>První část</t>
  </si>
  <si>
    <t>Přestávka</t>
  </si>
  <si>
    <t>Druhá část</t>
  </si>
  <si>
    <t>Třetí část</t>
  </si>
  <si>
    <t>Evidence odpracované doby:</t>
  </si>
  <si>
    <t>Nemoc, OČR,…, sl. cesta, …</t>
  </si>
  <si>
    <t>Typ</t>
  </si>
  <si>
    <t>Po</t>
  </si>
  <si>
    <t>St</t>
  </si>
  <si>
    <t>Čt</t>
  </si>
  <si>
    <t>Pá</t>
  </si>
  <si>
    <t>Út</t>
  </si>
  <si>
    <t>Den v týdnu</t>
  </si>
  <si>
    <t>Začátek první části</t>
  </si>
  <si>
    <t>Konec první části</t>
  </si>
  <si>
    <t>Začátek druhé části</t>
  </si>
  <si>
    <t>Konec druhé části</t>
  </si>
  <si>
    <t>Začátek třetí části</t>
  </si>
  <si>
    <t>Konec třetí části</t>
  </si>
  <si>
    <t>Trvání bez přestávky</t>
  </si>
  <si>
    <t>Trvání s přestávkou</t>
  </si>
  <si>
    <t>Týden celkem</t>
  </si>
  <si>
    <t>KIV</t>
  </si>
  <si>
    <t>FAV</t>
  </si>
  <si>
    <t>T</t>
  </si>
  <si>
    <t>Od</t>
  </si>
  <si>
    <t>Do</t>
  </si>
  <si>
    <t>Celkem odpracováno bez přestávek</t>
  </si>
  <si>
    <t>Celkem přestávky</t>
  </si>
  <si>
    <t>Celkem disponibilní fond bez přestávek</t>
  </si>
  <si>
    <t>Celkem  s přestávkami</t>
  </si>
  <si>
    <t>Evidence ostatních skutečností o náhradních a placených dobách je vedena standardním způsobem</t>
  </si>
  <si>
    <t>Vedoucí:</t>
  </si>
  <si>
    <t>Titul Jméno Příjmení (pracovníka)</t>
  </si>
  <si>
    <t>Prof. Ing. Jiří Šafařík, CSc.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</si>
</sst>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dd/mm/yy;@"/>
  </numFmts>
  <fonts count="1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b/>
      <sz val="10"/>
      <color indexed="12"/>
      <name val="Arial CE"/>
      <family val="2"/>
    </font>
    <font>
      <sz val="10"/>
      <color indexed="9"/>
      <name val="Arial CE"/>
      <family val="2"/>
    </font>
    <font>
      <b/>
      <sz val="9"/>
      <color indexed="12"/>
      <name val="Arial CE"/>
      <family val="2"/>
    </font>
    <font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color indexed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0" fontId="4" fillId="0" borderId="1" xfId="0" applyNumberFormat="1" applyFont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3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1" xfId="0" applyNumberFormat="1" applyBorder="1" applyAlignment="1">
      <alignment/>
    </xf>
    <xf numFmtId="20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0" borderId="0" xfId="0" applyNumberFormat="1" applyAlignment="1">
      <alignment/>
    </xf>
    <xf numFmtId="165" fontId="0" fillId="0" borderId="1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16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5" fontId="0" fillId="0" borderId="13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workbookViewId="0" topLeftCell="A1">
      <selection activeCell="B3" sqref="B3"/>
    </sheetView>
  </sheetViews>
  <sheetFormatPr defaultColWidth="9.00390625" defaultRowHeight="12.75"/>
  <cols>
    <col min="1" max="1" width="26.625" style="0" bestFit="1" customWidth="1"/>
    <col min="2" max="2" width="9.25390625" style="1" bestFit="1" customWidth="1"/>
    <col min="3" max="3" width="4.25390625" style="0" customWidth="1"/>
    <col min="4" max="4" width="3.25390625" style="0" customWidth="1"/>
    <col min="5" max="5" width="11.125" style="0" customWidth="1"/>
    <col min="6" max="6" width="11.625" style="0" bestFit="1" customWidth="1"/>
  </cols>
  <sheetData>
    <row r="1" spans="1:2" ht="12.75">
      <c r="A1" s="12" t="s">
        <v>0</v>
      </c>
      <c r="B1" s="21">
        <v>41275</v>
      </c>
    </row>
    <row r="2" spans="1:3" ht="13.5" thickBot="1">
      <c r="A2" s="13" t="s">
        <v>1</v>
      </c>
      <c r="B2" s="22">
        <v>41305</v>
      </c>
      <c r="C2" s="43"/>
    </row>
    <row r="3" spans="1:14" ht="25.5">
      <c r="A3" s="3"/>
      <c r="B3" s="6" t="s">
        <v>2</v>
      </c>
      <c r="C3" s="45" t="s">
        <v>3</v>
      </c>
      <c r="D3" s="45"/>
      <c r="E3" s="7" t="s">
        <v>4</v>
      </c>
      <c r="F3" s="7" t="s">
        <v>5</v>
      </c>
      <c r="G3" s="2"/>
      <c r="H3" s="2"/>
      <c r="I3" s="2"/>
      <c r="J3" s="2"/>
      <c r="K3" s="2"/>
      <c r="L3" s="2"/>
      <c r="M3" s="2"/>
      <c r="N3" s="4"/>
    </row>
    <row r="4" spans="1:6" ht="12.75">
      <c r="A4" t="s">
        <v>39</v>
      </c>
      <c r="B4" s="8">
        <f>B1</f>
        <v>41275</v>
      </c>
      <c r="C4" s="9">
        <f>IF(B4&lt;&gt;"",WEEKDAY(B4,2),"")</f>
        <v>2</v>
      </c>
      <c r="D4" s="9">
        <f>IF(C4=6,"So",IF(C4=7,"Ne",""))</f>
      </c>
      <c r="E4" s="8"/>
      <c r="F4" s="8">
        <f aca="true" t="shared" si="0" ref="F4:F34">IF(OR(D4&lt;&gt;"",E4&lt;&gt;""),"",B4)</f>
        <v>41275</v>
      </c>
    </row>
    <row r="5" spans="1:6" ht="12.75">
      <c r="A5" s="42" t="s">
        <v>41</v>
      </c>
      <c r="B5" s="8">
        <f>IF(B4&lt;B$2,B4+1,"")</f>
        <v>41276</v>
      </c>
      <c r="C5" s="9">
        <f aca="true" t="shared" si="1" ref="C5:C34">IF(B5&lt;&gt;"",WEEKDAY(B5,2),"")</f>
        <v>3</v>
      </c>
      <c r="D5" s="9">
        <f aca="true" t="shared" si="2" ref="D5:D34">IF(C5=6,"So",IF(C5=7,"Ne",""))</f>
      </c>
      <c r="E5" s="9"/>
      <c r="F5" s="8">
        <f t="shared" si="0"/>
        <v>41276</v>
      </c>
    </row>
    <row r="6" spans="2:6" ht="12.75">
      <c r="B6" s="8">
        <f aca="true" t="shared" si="3" ref="B6:B34">IF(B5&lt;B$2,B5+1,"")</f>
        <v>41277</v>
      </c>
      <c r="C6" s="9">
        <f t="shared" si="1"/>
        <v>4</v>
      </c>
      <c r="D6" s="9">
        <f t="shared" si="2"/>
      </c>
      <c r="E6" s="9"/>
      <c r="F6" s="8">
        <f t="shared" si="0"/>
        <v>41277</v>
      </c>
    </row>
    <row r="7" spans="2:6" ht="12.75">
      <c r="B7" s="8">
        <f t="shared" si="3"/>
        <v>41278</v>
      </c>
      <c r="C7" s="9">
        <f t="shared" si="1"/>
        <v>5</v>
      </c>
      <c r="D7" s="9">
        <f t="shared" si="2"/>
      </c>
      <c r="E7" s="9"/>
      <c r="F7" s="8">
        <f t="shared" si="0"/>
        <v>41278</v>
      </c>
    </row>
    <row r="8" spans="2:6" ht="12.75">
      <c r="B8" s="8">
        <f t="shared" si="3"/>
        <v>41279</v>
      </c>
      <c r="C8" s="9">
        <f t="shared" si="1"/>
        <v>6</v>
      </c>
      <c r="D8" s="9" t="str">
        <f t="shared" si="2"/>
        <v>So</v>
      </c>
      <c r="E8" s="8"/>
      <c r="F8" s="8">
        <f t="shared" si="0"/>
      </c>
    </row>
    <row r="9" spans="2:6" ht="12.75">
      <c r="B9" s="8">
        <f t="shared" si="3"/>
        <v>41280</v>
      </c>
      <c r="C9" s="9">
        <f t="shared" si="1"/>
        <v>7</v>
      </c>
      <c r="D9" s="9" t="str">
        <f t="shared" si="2"/>
        <v>Ne</v>
      </c>
      <c r="E9" s="8"/>
      <c r="F9" s="8">
        <f t="shared" si="0"/>
      </c>
    </row>
    <row r="10" spans="2:6" ht="12.75">
      <c r="B10" s="8">
        <f t="shared" si="3"/>
        <v>41281</v>
      </c>
      <c r="C10" s="9">
        <f t="shared" si="1"/>
        <v>1</v>
      </c>
      <c r="D10" s="9">
        <f t="shared" si="2"/>
      </c>
      <c r="E10" s="9"/>
      <c r="F10" s="8">
        <f t="shared" si="0"/>
        <v>41281</v>
      </c>
    </row>
    <row r="11" spans="2:6" ht="12.75">
      <c r="B11" s="8">
        <f t="shared" si="3"/>
        <v>41282</v>
      </c>
      <c r="C11" s="9">
        <f t="shared" si="1"/>
        <v>2</v>
      </c>
      <c r="D11" s="9">
        <f t="shared" si="2"/>
      </c>
      <c r="E11" s="9"/>
      <c r="F11" s="8">
        <f t="shared" si="0"/>
        <v>41282</v>
      </c>
    </row>
    <row r="12" spans="2:6" ht="12.75">
      <c r="B12" s="8">
        <f t="shared" si="3"/>
        <v>41283</v>
      </c>
      <c r="C12" s="9">
        <f t="shared" si="1"/>
        <v>3</v>
      </c>
      <c r="D12" s="9">
        <f t="shared" si="2"/>
      </c>
      <c r="E12" s="9"/>
      <c r="F12" s="8">
        <f t="shared" si="0"/>
        <v>41283</v>
      </c>
    </row>
    <row r="13" spans="2:6" ht="12.75">
      <c r="B13" s="8">
        <f t="shared" si="3"/>
        <v>41284</v>
      </c>
      <c r="C13" s="9">
        <f t="shared" si="1"/>
        <v>4</v>
      </c>
      <c r="D13" s="9">
        <f t="shared" si="2"/>
      </c>
      <c r="E13" s="9"/>
      <c r="F13" s="8">
        <f t="shared" si="0"/>
        <v>41284</v>
      </c>
    </row>
    <row r="14" spans="2:6" ht="12.75">
      <c r="B14" s="8">
        <f t="shared" si="3"/>
        <v>41285</v>
      </c>
      <c r="C14" s="9">
        <f t="shared" si="1"/>
        <v>5</v>
      </c>
      <c r="D14" s="9">
        <f t="shared" si="2"/>
      </c>
      <c r="E14" s="9"/>
      <c r="F14" s="8">
        <f t="shared" si="0"/>
        <v>41285</v>
      </c>
    </row>
    <row r="15" spans="2:6" ht="12.75">
      <c r="B15" s="8">
        <f t="shared" si="3"/>
        <v>41286</v>
      </c>
      <c r="C15" s="9">
        <f t="shared" si="1"/>
        <v>6</v>
      </c>
      <c r="D15" s="9" t="str">
        <f t="shared" si="2"/>
        <v>So</v>
      </c>
      <c r="E15" s="9"/>
      <c r="F15" s="8">
        <f t="shared" si="0"/>
      </c>
    </row>
    <row r="16" spans="2:6" ht="12.75">
      <c r="B16" s="8">
        <f t="shared" si="3"/>
        <v>41287</v>
      </c>
      <c r="C16" s="9">
        <f t="shared" si="1"/>
        <v>7</v>
      </c>
      <c r="D16" s="9" t="str">
        <f t="shared" si="2"/>
        <v>Ne</v>
      </c>
      <c r="E16" s="9"/>
      <c r="F16" s="8">
        <f t="shared" si="0"/>
      </c>
    </row>
    <row r="17" spans="2:6" ht="12.75">
      <c r="B17" s="8">
        <f t="shared" si="3"/>
        <v>41288</v>
      </c>
      <c r="C17" s="9">
        <f t="shared" si="1"/>
        <v>1</v>
      </c>
      <c r="D17" s="9">
        <f t="shared" si="2"/>
      </c>
      <c r="E17" s="9"/>
      <c r="F17" s="8">
        <f t="shared" si="0"/>
        <v>41288</v>
      </c>
    </row>
    <row r="18" spans="2:6" ht="12.75">
      <c r="B18" s="8">
        <f t="shared" si="3"/>
        <v>41289</v>
      </c>
      <c r="C18" s="9">
        <f t="shared" si="1"/>
        <v>2</v>
      </c>
      <c r="D18" s="9">
        <f t="shared" si="2"/>
      </c>
      <c r="E18" s="9"/>
      <c r="F18" s="8">
        <f t="shared" si="0"/>
        <v>41289</v>
      </c>
    </row>
    <row r="19" spans="2:6" ht="12.75">
      <c r="B19" s="8">
        <f t="shared" si="3"/>
        <v>41290</v>
      </c>
      <c r="C19" s="9">
        <f t="shared" si="1"/>
        <v>3</v>
      </c>
      <c r="D19" s="9">
        <f t="shared" si="2"/>
      </c>
      <c r="E19" s="9"/>
      <c r="F19" s="8">
        <f t="shared" si="0"/>
        <v>41290</v>
      </c>
    </row>
    <row r="20" spans="2:6" ht="12.75">
      <c r="B20" s="8">
        <f t="shared" si="3"/>
        <v>41291</v>
      </c>
      <c r="C20" s="9">
        <f t="shared" si="1"/>
        <v>4</v>
      </c>
      <c r="D20" s="9">
        <f t="shared" si="2"/>
      </c>
      <c r="F20" s="8">
        <f t="shared" si="0"/>
        <v>41291</v>
      </c>
    </row>
    <row r="21" spans="2:6" ht="12.75">
      <c r="B21" s="8">
        <f t="shared" si="3"/>
        <v>41292</v>
      </c>
      <c r="C21" s="9">
        <f t="shared" si="1"/>
        <v>5</v>
      </c>
      <c r="D21" s="9">
        <f t="shared" si="2"/>
      </c>
      <c r="E21" s="9"/>
      <c r="F21" s="8">
        <f t="shared" si="0"/>
        <v>41292</v>
      </c>
    </row>
    <row r="22" spans="2:6" ht="12.75">
      <c r="B22" s="8">
        <f t="shared" si="3"/>
        <v>41293</v>
      </c>
      <c r="C22" s="9">
        <f t="shared" si="1"/>
        <v>6</v>
      </c>
      <c r="D22" s="9" t="str">
        <f t="shared" si="2"/>
        <v>So</v>
      </c>
      <c r="E22" s="9"/>
      <c r="F22" s="8">
        <f t="shared" si="0"/>
      </c>
    </row>
    <row r="23" spans="2:6" ht="12.75">
      <c r="B23" s="8">
        <f t="shared" si="3"/>
        <v>41294</v>
      </c>
      <c r="C23" s="9">
        <f t="shared" si="1"/>
        <v>7</v>
      </c>
      <c r="D23" s="9" t="str">
        <f t="shared" si="2"/>
        <v>Ne</v>
      </c>
      <c r="E23" s="9"/>
      <c r="F23" s="8">
        <f t="shared" si="0"/>
      </c>
    </row>
    <row r="24" spans="2:6" ht="12.75">
      <c r="B24" s="8">
        <f t="shared" si="3"/>
        <v>41295</v>
      </c>
      <c r="C24" s="9">
        <f t="shared" si="1"/>
        <v>1</v>
      </c>
      <c r="D24" s="9">
        <f t="shared" si="2"/>
      </c>
      <c r="E24" s="9"/>
      <c r="F24" s="8">
        <f t="shared" si="0"/>
        <v>41295</v>
      </c>
    </row>
    <row r="25" spans="2:6" ht="12.75">
      <c r="B25" s="8">
        <f t="shared" si="3"/>
        <v>41296</v>
      </c>
      <c r="C25" s="9">
        <f t="shared" si="1"/>
        <v>2</v>
      </c>
      <c r="D25" s="9">
        <f t="shared" si="2"/>
      </c>
      <c r="E25" s="9"/>
      <c r="F25" s="8">
        <f t="shared" si="0"/>
        <v>41296</v>
      </c>
    </row>
    <row r="26" spans="2:6" ht="12.75">
      <c r="B26" s="8">
        <f t="shared" si="3"/>
        <v>41297</v>
      </c>
      <c r="C26" s="9">
        <f t="shared" si="1"/>
        <v>3</v>
      </c>
      <c r="D26" s="9">
        <f t="shared" si="2"/>
      </c>
      <c r="E26" s="9"/>
      <c r="F26" s="8">
        <f t="shared" si="0"/>
        <v>41297</v>
      </c>
    </row>
    <row r="27" spans="2:6" ht="12.75">
      <c r="B27" s="8">
        <f t="shared" si="3"/>
        <v>41298</v>
      </c>
      <c r="C27" s="9">
        <f t="shared" si="1"/>
        <v>4</v>
      </c>
      <c r="D27" s="9">
        <f t="shared" si="2"/>
      </c>
      <c r="F27" s="8">
        <f t="shared" si="0"/>
        <v>41298</v>
      </c>
    </row>
    <row r="28" spans="2:6" ht="12.75">
      <c r="B28" s="8">
        <f t="shared" si="3"/>
        <v>41299</v>
      </c>
      <c r="C28" s="9">
        <f t="shared" si="1"/>
        <v>5</v>
      </c>
      <c r="D28" s="9">
        <f t="shared" si="2"/>
      </c>
      <c r="E28" s="9"/>
      <c r="F28" s="8">
        <f t="shared" si="0"/>
        <v>41299</v>
      </c>
    </row>
    <row r="29" spans="2:6" ht="12.75">
      <c r="B29" s="8">
        <f t="shared" si="3"/>
        <v>41300</v>
      </c>
      <c r="C29" s="9">
        <f t="shared" si="1"/>
        <v>6</v>
      </c>
      <c r="D29" s="9" t="str">
        <f t="shared" si="2"/>
        <v>So</v>
      </c>
      <c r="E29" s="9"/>
      <c r="F29" s="8">
        <f t="shared" si="0"/>
      </c>
    </row>
    <row r="30" spans="2:6" ht="12.75">
      <c r="B30" s="8">
        <f t="shared" si="3"/>
        <v>41301</v>
      </c>
      <c r="C30" s="9">
        <f t="shared" si="1"/>
        <v>7</v>
      </c>
      <c r="D30" s="9" t="str">
        <f t="shared" si="2"/>
        <v>Ne</v>
      </c>
      <c r="E30" s="9"/>
      <c r="F30" s="8">
        <f t="shared" si="0"/>
      </c>
    </row>
    <row r="31" spans="2:6" ht="12.75">
      <c r="B31" s="8">
        <f t="shared" si="3"/>
        <v>41302</v>
      </c>
      <c r="C31" s="9">
        <f t="shared" si="1"/>
        <v>1</v>
      </c>
      <c r="D31" s="9">
        <f t="shared" si="2"/>
      </c>
      <c r="F31" s="8">
        <f t="shared" si="0"/>
        <v>41302</v>
      </c>
    </row>
    <row r="32" spans="2:6" ht="12.75">
      <c r="B32" s="8">
        <f t="shared" si="3"/>
        <v>41303</v>
      </c>
      <c r="C32" s="9">
        <f t="shared" si="1"/>
        <v>2</v>
      </c>
      <c r="D32" s="9">
        <f t="shared" si="2"/>
      </c>
      <c r="E32" s="9"/>
      <c r="F32" s="8">
        <f t="shared" si="0"/>
        <v>41303</v>
      </c>
    </row>
    <row r="33" spans="2:6" ht="12.75">
      <c r="B33" s="8">
        <f t="shared" si="3"/>
        <v>41304</v>
      </c>
      <c r="C33" s="9">
        <f t="shared" si="1"/>
        <v>3</v>
      </c>
      <c r="D33" s="9">
        <f t="shared" si="2"/>
      </c>
      <c r="E33" s="9"/>
      <c r="F33" s="8">
        <f t="shared" si="0"/>
        <v>41304</v>
      </c>
    </row>
    <row r="34" spans="2:6" ht="12.75">
      <c r="B34" s="8">
        <f t="shared" si="3"/>
        <v>41305</v>
      </c>
      <c r="C34" s="9">
        <f t="shared" si="1"/>
        <v>4</v>
      </c>
      <c r="D34" s="9">
        <f t="shared" si="2"/>
      </c>
      <c r="E34" s="9"/>
      <c r="F34" s="8">
        <f t="shared" si="0"/>
        <v>41305</v>
      </c>
    </row>
    <row r="35" ht="12.75">
      <c r="F35" s="35"/>
    </row>
  </sheetData>
  <mergeCells count="1"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"/>
  <sheetViews>
    <sheetView tabSelected="1" workbookViewId="0" topLeftCell="A1">
      <selection activeCell="R19" sqref="R19"/>
    </sheetView>
  </sheetViews>
  <sheetFormatPr defaultColWidth="9.00390625" defaultRowHeight="12.75"/>
  <cols>
    <col min="3" max="3" width="4.375" style="0" customWidth="1"/>
    <col min="4" max="5" width="6.375" style="0" customWidth="1"/>
    <col min="6" max="6" width="4.75390625" style="0" customWidth="1"/>
    <col min="7" max="8" width="6.25390625" style="0" customWidth="1"/>
    <col min="9" max="9" width="4.625" style="0" customWidth="1"/>
    <col min="10" max="11" width="6.25390625" style="0" customWidth="1"/>
    <col min="12" max="12" width="4.875" style="0" customWidth="1"/>
    <col min="13" max="13" width="6.25390625" style="0" customWidth="1"/>
    <col min="14" max="14" width="6.125" style="0" customWidth="1"/>
    <col min="15" max="15" width="6.375" style="0" customWidth="1"/>
    <col min="16" max="16" width="9.125" style="0" hidden="1" customWidth="1"/>
    <col min="17" max="17" width="23.75390625" style="0" customWidth="1"/>
    <col min="18" max="18" width="25.375" style="0" customWidth="1"/>
    <col min="19" max="19" width="17.00390625" style="0" customWidth="1"/>
    <col min="26" max="26" width="0.12890625" style="0" customWidth="1"/>
    <col min="27" max="27" width="9.125" style="0" hidden="1" customWidth="1"/>
  </cols>
  <sheetData>
    <row r="1" spans="1:28" ht="16.5" thickBot="1">
      <c r="A1" s="46" t="s">
        <v>11</v>
      </c>
      <c r="B1" s="47"/>
      <c r="C1" s="47"/>
      <c r="D1" s="47"/>
      <c r="E1" s="48"/>
      <c r="F1" s="49" t="s">
        <v>40</v>
      </c>
      <c r="G1" s="50"/>
      <c r="H1" s="50"/>
      <c r="I1" s="50"/>
      <c r="J1" s="51"/>
      <c r="K1" s="52"/>
      <c r="L1" s="53" t="s">
        <v>30</v>
      </c>
      <c r="M1" s="54"/>
      <c r="N1" s="54"/>
      <c r="O1" s="55"/>
      <c r="P1" s="27"/>
      <c r="Q1" s="31" t="s">
        <v>29</v>
      </c>
      <c r="R1" s="38"/>
      <c r="S1" s="28"/>
      <c r="T1" s="28"/>
      <c r="U1" s="25"/>
      <c r="V1" s="25"/>
      <c r="W1" s="25"/>
      <c r="X1" s="25"/>
      <c r="Y1" s="25"/>
      <c r="Z1" s="29"/>
      <c r="AA1" s="25"/>
      <c r="AB1" s="25"/>
    </row>
    <row r="2" spans="1:26" ht="26.25" thickBot="1">
      <c r="A2" s="41" t="s">
        <v>2</v>
      </c>
      <c r="B2" s="41" t="s">
        <v>6</v>
      </c>
      <c r="C2" s="41" t="s">
        <v>13</v>
      </c>
      <c r="D2" s="56" t="s">
        <v>7</v>
      </c>
      <c r="E2" s="54"/>
      <c r="F2" s="57"/>
      <c r="G2" s="56" t="s">
        <v>8</v>
      </c>
      <c r="H2" s="54"/>
      <c r="I2" s="57"/>
      <c r="J2" s="56" t="s">
        <v>9</v>
      </c>
      <c r="K2" s="54"/>
      <c r="L2" s="57"/>
      <c r="M2" s="56" t="s">
        <v>10</v>
      </c>
      <c r="N2" s="58"/>
      <c r="O2" s="59"/>
      <c r="P2" s="24"/>
      <c r="Q2" s="60" t="s">
        <v>12</v>
      </c>
      <c r="R2" s="39"/>
      <c r="S2" s="62" t="s">
        <v>19</v>
      </c>
      <c r="T2" s="14" t="s">
        <v>14</v>
      </c>
      <c r="U2" s="14" t="s">
        <v>18</v>
      </c>
      <c r="V2" s="14" t="s">
        <v>15</v>
      </c>
      <c r="W2" s="14" t="s">
        <v>16</v>
      </c>
      <c r="X2" s="14" t="s">
        <v>17</v>
      </c>
      <c r="Y2" s="15" t="s">
        <v>28</v>
      </c>
      <c r="Z2" s="30"/>
    </row>
    <row r="3" spans="1:27" ht="13.5" thickBot="1">
      <c r="A3" s="36"/>
      <c r="B3" s="36"/>
      <c r="C3" s="36"/>
      <c r="D3" s="36" t="s">
        <v>32</v>
      </c>
      <c r="E3" s="36" t="s">
        <v>33</v>
      </c>
      <c r="F3" s="36" t="s">
        <v>31</v>
      </c>
      <c r="G3" s="36" t="s">
        <v>32</v>
      </c>
      <c r="H3" s="36" t="s">
        <v>33</v>
      </c>
      <c r="I3" s="36" t="s">
        <v>31</v>
      </c>
      <c r="J3" s="36" t="s">
        <v>32</v>
      </c>
      <c r="K3" s="36" t="s">
        <v>33</v>
      </c>
      <c r="L3" s="36" t="s">
        <v>31</v>
      </c>
      <c r="M3" s="36" t="s">
        <v>32</v>
      </c>
      <c r="N3" s="36" t="s">
        <v>33</v>
      </c>
      <c r="O3" s="36" t="s">
        <v>31</v>
      </c>
      <c r="P3" s="26"/>
      <c r="Q3" s="61"/>
      <c r="R3" s="38"/>
      <c r="S3" s="63"/>
      <c r="T3" s="14">
        <v>1</v>
      </c>
      <c r="U3" s="14">
        <v>2</v>
      </c>
      <c r="V3" s="14">
        <v>3</v>
      </c>
      <c r="W3" s="14">
        <v>4</v>
      </c>
      <c r="X3" s="14">
        <v>5</v>
      </c>
      <c r="Y3" s="64"/>
      <c r="Z3" s="30"/>
      <c r="AA3" s="30"/>
    </row>
    <row r="4" spans="1:27" ht="12.75">
      <c r="A4" s="8">
        <f>Kalendář!B4</f>
        <v>41275</v>
      </c>
      <c r="B4" s="8">
        <f>Kalendář!F4</f>
        <v>41275</v>
      </c>
      <c r="C4" s="23">
        <f ca="1">IF(AND(AND(B4&lt;&gt;"",Q4=""),TODAY()&gt;A4),Kalendář!C4,"")</f>
        <v>2</v>
      </c>
      <c r="D4" s="18">
        <f ca="1">IF($C4&lt;&gt;"",IF(INDIRECT(ADDRESS(4,19+$C4,1))&gt;0,INDIRECT(ADDRESS(4,19+$C4,1))-Z4,""),"")</f>
        <v>0.3090277777777778</v>
      </c>
      <c r="E4" s="18">
        <f aca="true" ca="1" t="shared" si="0" ref="E4:E34">IF($C4&lt;&gt;"",IF(INDIRECT(ADDRESS(5,19+$C4,1))&gt;0,INDIRECT(ADDRESS(5,19+$C4,1)),""),"")</f>
        <v>0.4791666666666667</v>
      </c>
      <c r="F4" s="33">
        <f aca="true" t="shared" si="1" ref="F4:F34">IF(AND($C4&lt;&gt;"",D4&lt;&gt;"",E4&lt;&gt;""),HOUR(E4-D4)+MINUTE(E4-D4)/60,"")</f>
        <v>4.083333333333333</v>
      </c>
      <c r="G4" s="18">
        <f aca="true" t="shared" si="2" ref="G4:G34">E4</f>
        <v>0.4791666666666667</v>
      </c>
      <c r="H4" s="18">
        <f aca="true" t="shared" si="3" ref="H4:H34">J4</f>
        <v>0.5</v>
      </c>
      <c r="I4" s="33">
        <f aca="true" t="shared" si="4" ref="I4:I34">IF(AND($C4&lt;&gt;"",G4&lt;&gt;"",H4&lt;&gt;""),HOUR(H4-G4)+MINUTE(H4-G4)/60,"")</f>
        <v>0.5</v>
      </c>
      <c r="J4" s="18">
        <f aca="true" ca="1" t="shared" si="5" ref="J4:J34">IF($C4&lt;&gt;"",IF(INDIRECT(ADDRESS(6,19+$C4,1))&gt;0,INDIRECT(ADDRESS(6,19+$C4,1)),""),"")</f>
        <v>0.5</v>
      </c>
      <c r="K4" s="18">
        <f ca="1">IF($C4&lt;&gt;"",IF(INDIRECT(ADDRESS(7,19+$C4,1))&gt;0,INDIRECT(ADDRESS(7,19+$C4,1))+Z4,""),"")</f>
        <v>0.6701388888888888</v>
      </c>
      <c r="L4" s="33">
        <f aca="true" t="shared" si="6" ref="L4:L34">IF(AND($C4&lt;&gt;"",J4&lt;&gt;"",K4&lt;&gt;""),HOUR(K4-J4)+MINUTE(K4-J4)/60,"")</f>
        <v>4.083333333333333</v>
      </c>
      <c r="M4" s="18">
        <f aca="true" ca="1" t="shared" si="7" ref="M4:M34">IF($C4&lt;&gt;"",IF(INDIRECT(ADDRESS(8,19+$C4,1))&gt;0,INDIRECT(ADDRESS(8,19+$C4,1)),""),"")</f>
      </c>
      <c r="N4" s="18">
        <f ca="1">IF($C4&lt;&gt;"",IF(INDIRECT(ADDRESS(9,19+$C4,1))&gt;0,INDIRECT(ADDRESS(9,19+$C4,1))+#REF!,""),"")</f>
      </c>
      <c r="O4" s="33">
        <f aca="true" t="shared" si="8" ref="O4:O34">IF(AND($C4&lt;&gt;"",M4&lt;&gt;"",N4&lt;&gt;""),HOUR(N4-M4)+MINUTE(N4-M4)/60,"")</f>
      </c>
      <c r="P4" s="17"/>
      <c r="Q4" s="17"/>
      <c r="R4" s="40"/>
      <c r="S4" s="16" t="s">
        <v>20</v>
      </c>
      <c r="T4" s="20">
        <v>0.3125</v>
      </c>
      <c r="U4" s="20">
        <v>0.3125</v>
      </c>
      <c r="V4" s="20">
        <v>0.3125</v>
      </c>
      <c r="W4" s="20">
        <v>0.3125</v>
      </c>
      <c r="X4" s="20">
        <v>0.3125</v>
      </c>
      <c r="Y4" s="64"/>
      <c r="Z4" s="34">
        <f ca="1">TIME(0,9*RAND(),0)</f>
        <v>0.003472222222222222</v>
      </c>
      <c r="AA4" s="34">
        <f ca="1">TIME(0,7*RAND(),0)</f>
        <v>0.0020833333333333333</v>
      </c>
    </row>
    <row r="5" spans="1:27" ht="12.75">
      <c r="A5" s="8">
        <f>Kalendář!B5</f>
        <v>41276</v>
      </c>
      <c r="B5" s="8">
        <f>Kalendář!F5</f>
        <v>41276</v>
      </c>
      <c r="C5" s="23">
        <f ca="1">IF(AND(AND(B5&lt;&gt;"",Q5=""),TODAY()&gt;A5),Kalendář!C5,"")</f>
        <v>3</v>
      </c>
      <c r="D5" s="18">
        <f aca="true" ca="1" t="shared" si="9" ref="D5:D34">IF($C5&lt;&gt;"",IF(INDIRECT(ADDRESS(4,19+$C5,1))&gt;0,INDIRECT(ADDRESS(4,19+$C5,1))-Z5,""),"")</f>
        <v>0.30972222222222223</v>
      </c>
      <c r="E5" s="18">
        <f ca="1" t="shared" si="0"/>
        <v>0.4791666666666667</v>
      </c>
      <c r="F5" s="33">
        <f t="shared" si="1"/>
        <v>4.066666666666666</v>
      </c>
      <c r="G5" s="18">
        <f t="shared" si="2"/>
        <v>0.4791666666666667</v>
      </c>
      <c r="H5" s="18">
        <f t="shared" si="3"/>
        <v>0.5</v>
      </c>
      <c r="I5" s="33">
        <f t="shared" si="4"/>
        <v>0.5</v>
      </c>
      <c r="J5" s="18">
        <f ca="1" t="shared" si="5"/>
        <v>0.5</v>
      </c>
      <c r="K5" s="18">
        <f aca="true" ca="1" t="shared" si="10" ref="K5:K34">IF($C5&lt;&gt;"",IF(INDIRECT(ADDRESS(7,19+$C5,1))&gt;0,INDIRECT(ADDRESS(7,19+$C5,1))+Z5,""),"")</f>
        <v>0.6694444444444444</v>
      </c>
      <c r="L5" s="33">
        <f t="shared" si="6"/>
        <v>4.066666666666666</v>
      </c>
      <c r="M5" s="18">
        <f ca="1" t="shared" si="7"/>
      </c>
      <c r="N5" s="18">
        <f ca="1">IF($C5&lt;&gt;"",IF(INDIRECT(ADDRESS(9,19+$C5,1))&gt;0,INDIRECT(ADDRESS(9,19+$C5,1))+#REF!,""),"")</f>
      </c>
      <c r="O5" s="33">
        <f t="shared" si="8"/>
      </c>
      <c r="P5" s="17"/>
      <c r="Q5" s="32"/>
      <c r="R5" s="40"/>
      <c r="S5" s="16" t="s">
        <v>21</v>
      </c>
      <c r="T5" s="20">
        <v>0.4791666666666667</v>
      </c>
      <c r="U5" s="20">
        <v>0.4791666666666667</v>
      </c>
      <c r="V5" s="20">
        <v>0.4791666666666667</v>
      </c>
      <c r="W5" s="20">
        <v>0.4791666666666667</v>
      </c>
      <c r="X5" s="20">
        <v>0.4791666666666667</v>
      </c>
      <c r="Y5" s="64"/>
      <c r="Z5" s="34">
        <f aca="true" ca="1" t="shared" si="11" ref="Z5:Z34">TIME(0,9*RAND(),0)</f>
        <v>0.002777777777777778</v>
      </c>
      <c r="AA5" s="34">
        <f aca="true" ca="1" t="shared" si="12" ref="AA5:AA34">TIME(0,7*RAND(),0)</f>
        <v>0.001388888888888889</v>
      </c>
    </row>
    <row r="6" spans="1:27" ht="12.75">
      <c r="A6" s="8">
        <f>Kalendář!B6</f>
        <v>41277</v>
      </c>
      <c r="B6" s="8">
        <f>Kalendář!F6</f>
        <v>41277</v>
      </c>
      <c r="C6" s="23">
        <f ca="1">IF(AND(AND(B6&lt;&gt;"",Q6=""),TODAY()&gt;A6),Kalendář!C6,"")</f>
        <v>4</v>
      </c>
      <c r="D6" s="18">
        <f ca="1" t="shared" si="9"/>
        <v>0.31180555555555556</v>
      </c>
      <c r="E6" s="18">
        <f ca="1" t="shared" si="0"/>
        <v>0.4791666666666667</v>
      </c>
      <c r="F6" s="33">
        <f t="shared" si="1"/>
        <v>4.016666666666667</v>
      </c>
      <c r="G6" s="18">
        <f t="shared" si="2"/>
        <v>0.4791666666666667</v>
      </c>
      <c r="H6" s="18">
        <f t="shared" si="3"/>
        <v>0.5</v>
      </c>
      <c r="I6" s="33">
        <f t="shared" si="4"/>
        <v>0.5</v>
      </c>
      <c r="J6" s="18">
        <f ca="1" t="shared" si="5"/>
        <v>0.5</v>
      </c>
      <c r="K6" s="18">
        <f ca="1" t="shared" si="10"/>
        <v>0.6673611111111111</v>
      </c>
      <c r="L6" s="33">
        <f t="shared" si="6"/>
        <v>4.016666666666667</v>
      </c>
      <c r="M6" s="18">
        <f ca="1" t="shared" si="7"/>
      </c>
      <c r="N6" s="18">
        <f ca="1">IF($C6&lt;&gt;"",IF(INDIRECT(ADDRESS(9,19+$C6,1))&gt;0,INDIRECT(ADDRESS(9,19+$C6,1))+#REF!,""),"")</f>
      </c>
      <c r="O6" s="33">
        <f t="shared" si="8"/>
      </c>
      <c r="P6" s="17"/>
      <c r="Q6" s="32"/>
      <c r="R6" s="40"/>
      <c r="S6" s="16" t="s">
        <v>22</v>
      </c>
      <c r="T6" s="20">
        <v>0.5</v>
      </c>
      <c r="U6" s="20">
        <v>0.5</v>
      </c>
      <c r="V6" s="20">
        <v>0.5</v>
      </c>
      <c r="W6" s="20">
        <v>0.5</v>
      </c>
      <c r="X6" s="20">
        <v>0.5</v>
      </c>
      <c r="Y6" s="64"/>
      <c r="Z6" s="34">
        <f ca="1" t="shared" si="11"/>
        <v>0.0006944444444444445</v>
      </c>
      <c r="AA6" s="34">
        <f ca="1" t="shared" si="12"/>
        <v>0</v>
      </c>
    </row>
    <row r="7" spans="1:27" ht="12.75">
      <c r="A7" s="8">
        <f>Kalendář!B7</f>
        <v>41278</v>
      </c>
      <c r="B7" s="8">
        <f>Kalendář!F7</f>
        <v>41278</v>
      </c>
      <c r="C7" s="23">
        <f ca="1">IF(AND(AND(B7&lt;&gt;"",Q7=""),TODAY()&gt;A7),Kalendář!C7,"")</f>
      </c>
      <c r="D7" s="18">
        <f ca="1" t="shared" si="9"/>
      </c>
      <c r="E7" s="18">
        <f ca="1" t="shared" si="0"/>
      </c>
      <c r="F7" s="33">
        <f t="shared" si="1"/>
      </c>
      <c r="G7" s="18">
        <f t="shared" si="2"/>
      </c>
      <c r="H7" s="18">
        <f t="shared" si="3"/>
      </c>
      <c r="I7" s="33">
        <f t="shared" si="4"/>
      </c>
      <c r="J7" s="18">
        <f ca="1" t="shared" si="5"/>
      </c>
      <c r="K7" s="18">
        <f ca="1" t="shared" si="10"/>
      </c>
      <c r="L7" s="33">
        <f t="shared" si="6"/>
      </c>
      <c r="M7" s="18">
        <f ca="1" t="shared" si="7"/>
      </c>
      <c r="N7" s="18">
        <f ca="1">IF($C7&lt;&gt;"",IF(INDIRECT(ADDRESS(9,19+$C7,1))&gt;0,INDIRECT(ADDRESS(9,19+$C7,1))+#REF!,""),"")</f>
      </c>
      <c r="O7" s="33">
        <f t="shared" si="8"/>
      </c>
      <c r="P7" s="17"/>
      <c r="Q7" s="32"/>
      <c r="R7" s="40"/>
      <c r="S7" s="16" t="s">
        <v>23</v>
      </c>
      <c r="T7" s="20">
        <v>0.6666666666666666</v>
      </c>
      <c r="U7" s="20">
        <v>0.6666666666666666</v>
      </c>
      <c r="V7" s="20">
        <v>0.6666666666666666</v>
      </c>
      <c r="W7" s="20">
        <v>0.6666666666666666</v>
      </c>
      <c r="X7" s="20">
        <v>0.6666666666666666</v>
      </c>
      <c r="Y7" s="64"/>
      <c r="Z7" s="34">
        <f ca="1" t="shared" si="11"/>
        <v>0.001388888888888889</v>
      </c>
      <c r="AA7" s="34">
        <f ca="1" t="shared" si="12"/>
        <v>0.003472222222222222</v>
      </c>
    </row>
    <row r="8" spans="1:27" ht="12.75">
      <c r="A8" s="8">
        <f>Kalendář!B8</f>
        <v>41279</v>
      </c>
      <c r="B8" s="8">
        <f>Kalendář!F8</f>
      </c>
      <c r="C8" s="23">
        <f ca="1">IF(AND(AND(B8&lt;&gt;"",Q8=""),TODAY()&gt;A8),Kalendář!C8,"")</f>
      </c>
      <c r="D8" s="18">
        <f ca="1" t="shared" si="9"/>
      </c>
      <c r="E8" s="18">
        <f ca="1" t="shared" si="0"/>
      </c>
      <c r="F8" s="33">
        <f t="shared" si="1"/>
      </c>
      <c r="G8" s="18">
        <f t="shared" si="2"/>
      </c>
      <c r="H8" s="18">
        <f t="shared" si="3"/>
      </c>
      <c r="I8" s="33">
        <f t="shared" si="4"/>
      </c>
      <c r="J8" s="18">
        <f ca="1" t="shared" si="5"/>
      </c>
      <c r="K8" s="18">
        <f ca="1" t="shared" si="10"/>
      </c>
      <c r="L8" s="33">
        <f t="shared" si="6"/>
      </c>
      <c r="M8" s="18">
        <f ca="1" t="shared" si="7"/>
      </c>
      <c r="N8" s="18">
        <f ca="1">IF($C8&lt;&gt;"",IF(INDIRECT(ADDRESS(9,19+$C8,1))&gt;0,INDIRECT(ADDRESS(9,19+$C8,1))+#REF!,""),"")</f>
      </c>
      <c r="O8" s="33">
        <f t="shared" si="8"/>
      </c>
      <c r="P8" s="17"/>
      <c r="Q8" s="32"/>
      <c r="R8" s="40"/>
      <c r="S8" s="16" t="s">
        <v>24</v>
      </c>
      <c r="T8" s="20"/>
      <c r="U8" s="20"/>
      <c r="V8" s="20"/>
      <c r="W8" s="20"/>
      <c r="X8" s="20"/>
      <c r="Y8" s="64"/>
      <c r="Z8" s="34">
        <f ca="1" t="shared" si="11"/>
        <v>0.002777777777777778</v>
      </c>
      <c r="AA8" s="34">
        <f ca="1" t="shared" si="12"/>
        <v>0.0020833333333333333</v>
      </c>
    </row>
    <row r="9" spans="1:27" ht="12.75">
      <c r="A9" s="8">
        <f>Kalendář!B9</f>
        <v>41280</v>
      </c>
      <c r="B9" s="8">
        <f>Kalendář!F9</f>
      </c>
      <c r="C9" s="23">
        <f ca="1">IF(AND(AND(B9&lt;&gt;"",Q9=""),TODAY()&gt;A9),Kalendář!C9,"")</f>
      </c>
      <c r="D9" s="18">
        <f ca="1" t="shared" si="9"/>
      </c>
      <c r="E9" s="18">
        <f ca="1" t="shared" si="0"/>
      </c>
      <c r="F9" s="33">
        <f>IF(AND($C9&lt;&gt;"",D9&lt;&gt;"",E9&lt;&gt;""),HOUR(E9-D9)+MINUTE(E9-D9)/60,"")</f>
      </c>
      <c r="G9" s="18">
        <f>E9</f>
      </c>
      <c r="H9" s="18">
        <f>J9</f>
      </c>
      <c r="I9" s="33">
        <f>IF(AND($C9&lt;&gt;"",G9&lt;&gt;"",H9&lt;&gt;""),HOUR(H9-G9)+MINUTE(H9-G9)/60,"")</f>
      </c>
      <c r="J9" s="18">
        <f ca="1" t="shared" si="5"/>
      </c>
      <c r="K9" s="18">
        <f ca="1" t="shared" si="10"/>
      </c>
      <c r="L9" s="33">
        <f>IF(AND($C9&lt;&gt;"",J9&lt;&gt;"",K9&lt;&gt;""),HOUR(K9-J9)+MINUTE(K9-J9)/60,"")</f>
      </c>
      <c r="M9" s="18">
        <f ca="1" t="shared" si="7"/>
      </c>
      <c r="N9" s="18">
        <f ca="1">IF($C9&lt;&gt;"",IF(INDIRECT(ADDRESS(9,19+$C9,1))&gt;0,INDIRECT(ADDRESS(9,19+$C9,1))+#REF!,""),"")</f>
      </c>
      <c r="O9" s="33">
        <f t="shared" si="8"/>
      </c>
      <c r="P9" s="17"/>
      <c r="Q9" s="32"/>
      <c r="R9" s="40"/>
      <c r="S9" s="16" t="s">
        <v>25</v>
      </c>
      <c r="T9" s="20"/>
      <c r="U9" s="20"/>
      <c r="V9" s="20"/>
      <c r="W9" s="20"/>
      <c r="X9" s="20"/>
      <c r="Y9" s="64"/>
      <c r="Z9" s="34">
        <f ca="1" t="shared" si="11"/>
        <v>0.005555555555555556</v>
      </c>
      <c r="AA9" s="34">
        <f ca="1" t="shared" si="12"/>
        <v>0.001388888888888889</v>
      </c>
    </row>
    <row r="10" spans="1:27" ht="12.75">
      <c r="A10" s="8">
        <f>Kalendář!B10</f>
        <v>41281</v>
      </c>
      <c r="B10" s="8">
        <f>Kalendář!F10</f>
        <v>41281</v>
      </c>
      <c r="C10" s="23">
        <f ca="1">IF(AND(AND(B10&lt;&gt;"",Q10=""),TODAY()&gt;A10),Kalendář!C10,"")</f>
      </c>
      <c r="D10" s="18">
        <f ca="1" t="shared" si="9"/>
      </c>
      <c r="E10" s="18">
        <f ca="1" t="shared" si="0"/>
      </c>
      <c r="F10" s="33">
        <f t="shared" si="1"/>
      </c>
      <c r="G10" s="18">
        <f t="shared" si="2"/>
      </c>
      <c r="H10" s="18">
        <f t="shared" si="3"/>
      </c>
      <c r="I10" s="33">
        <f t="shared" si="4"/>
      </c>
      <c r="J10" s="18">
        <f ca="1" t="shared" si="5"/>
      </c>
      <c r="K10" s="18">
        <f ca="1" t="shared" si="10"/>
      </c>
      <c r="L10" s="33">
        <f t="shared" si="6"/>
      </c>
      <c r="M10" s="18">
        <f ca="1" t="shared" si="7"/>
      </c>
      <c r="N10" s="18">
        <f ca="1">IF($C10&lt;&gt;"",IF(INDIRECT(ADDRESS(9,19+$C10,1))&gt;0,INDIRECT(ADDRESS(9,19+$C10,1))+#REF!,""),"")</f>
      </c>
      <c r="O10" s="33">
        <f t="shared" si="8"/>
      </c>
      <c r="P10" s="17"/>
      <c r="Q10" s="32"/>
      <c r="R10" s="40"/>
      <c r="S10" s="17" t="s">
        <v>26</v>
      </c>
      <c r="T10" s="18">
        <f>T5-T4+T7-T6+T9-T8</f>
        <v>0.33333333333333326</v>
      </c>
      <c r="U10" s="18">
        <f>U5-U4+U7-U6+U9-U8</f>
        <v>0.33333333333333326</v>
      </c>
      <c r="V10" s="18">
        <f>V5-V4+V7-V6+V9-V8</f>
        <v>0.33333333333333326</v>
      </c>
      <c r="W10" s="18">
        <f>W5-W4+W7-W6+W9-W8</f>
        <v>0.33333333333333326</v>
      </c>
      <c r="X10" s="18">
        <f>X5-X4+X7-X6+X9-X8</f>
        <v>0.33333333333333326</v>
      </c>
      <c r="Y10" s="19">
        <f>HOUR(T10)+HOUR(U10)+HOUR(V10)+HOUR(W10)+HOUR(X10)+MINUTE(T10)/60+MINUTE(U10)/60+MINUTE(V10)/60+MINUTE(W10)/60+MINUTE(X10)/60</f>
        <v>40</v>
      </c>
      <c r="Z10" s="34">
        <f ca="1" t="shared" si="11"/>
        <v>0.005555555555555556</v>
      </c>
      <c r="AA10" s="34">
        <f ca="1" t="shared" si="12"/>
        <v>0</v>
      </c>
    </row>
    <row r="11" spans="1:27" ht="12.75">
      <c r="A11" s="8">
        <f>Kalendář!B11</f>
        <v>41282</v>
      </c>
      <c r="B11" s="8">
        <f>Kalendář!F11</f>
        <v>41282</v>
      </c>
      <c r="C11" s="23">
        <f ca="1">IF(AND(AND(B11&lt;&gt;"",Q11=""),TODAY()&gt;A11),Kalendář!C11,"")</f>
      </c>
      <c r="D11" s="18">
        <f ca="1" t="shared" si="9"/>
      </c>
      <c r="E11" s="18">
        <f ca="1" t="shared" si="0"/>
      </c>
      <c r="F11" s="33">
        <f t="shared" si="1"/>
      </c>
      <c r="G11" s="18">
        <f t="shared" si="2"/>
      </c>
      <c r="H11" s="18">
        <f t="shared" si="3"/>
      </c>
      <c r="I11" s="33">
        <f t="shared" si="4"/>
      </c>
      <c r="J11" s="18">
        <f ca="1" t="shared" si="5"/>
      </c>
      <c r="K11" s="18">
        <f ca="1" t="shared" si="10"/>
      </c>
      <c r="L11" s="33">
        <f t="shared" si="6"/>
      </c>
      <c r="M11" s="18">
        <f ca="1" t="shared" si="7"/>
      </c>
      <c r="N11" s="18">
        <f ca="1">IF($C11&lt;&gt;"",IF(INDIRECT(ADDRESS(9,19+$C11,1))&gt;0,INDIRECT(ADDRESS(9,19+$C11,1))+#REF!,""),"")</f>
      </c>
      <c r="O11" s="33">
        <f t="shared" si="8"/>
      </c>
      <c r="P11" s="17"/>
      <c r="Q11" s="32"/>
      <c r="R11" s="40"/>
      <c r="S11" s="17" t="s">
        <v>27</v>
      </c>
      <c r="T11" s="18">
        <f>T10+T6-T5</f>
        <v>0.3541666666666666</v>
      </c>
      <c r="U11" s="18">
        <f>U10+U6-U5</f>
        <v>0.3541666666666666</v>
      </c>
      <c r="V11" s="18">
        <f>V10+V6-V5</f>
        <v>0.3541666666666666</v>
      </c>
      <c r="W11" s="18">
        <f>W10+W6-W5</f>
        <v>0.3541666666666666</v>
      </c>
      <c r="X11" s="18">
        <f>X10+X6-X5</f>
        <v>0.3541666666666666</v>
      </c>
      <c r="Y11" s="19">
        <f>HOUR(T11)+HOUR(U11)+HOUR(V11)+HOUR(W11)+HOUR(X11)+MINUTE(T11)/60+MINUTE(U11)/60+MINUTE(V11)/60+MINUTE(W11)/60+MINUTE(X11)/60</f>
        <v>42.5</v>
      </c>
      <c r="Z11" s="34">
        <f ca="1" t="shared" si="11"/>
        <v>0.001388888888888889</v>
      </c>
      <c r="AA11" s="34">
        <f ca="1" t="shared" si="12"/>
        <v>0.004166666666666667</v>
      </c>
    </row>
    <row r="12" spans="1:27" ht="12.75">
      <c r="A12" s="8">
        <f>Kalendář!B12</f>
        <v>41283</v>
      </c>
      <c r="B12" s="8">
        <f>Kalendář!F12</f>
        <v>41283</v>
      </c>
      <c r="C12" s="23">
        <f ca="1">IF(AND(AND(B12&lt;&gt;"",Q12=""),TODAY()&gt;A12),Kalendář!C12,"")</f>
      </c>
      <c r="D12" s="18">
        <f ca="1" t="shared" si="9"/>
      </c>
      <c r="E12" s="18">
        <f ca="1" t="shared" si="0"/>
      </c>
      <c r="F12" s="33">
        <f t="shared" si="1"/>
      </c>
      <c r="G12" s="18">
        <f t="shared" si="2"/>
      </c>
      <c r="H12" s="18">
        <f t="shared" si="3"/>
      </c>
      <c r="I12" s="33">
        <f t="shared" si="4"/>
      </c>
      <c r="J12" s="18">
        <f ca="1" t="shared" si="5"/>
      </c>
      <c r="K12" s="18">
        <f ca="1" t="shared" si="10"/>
      </c>
      <c r="L12" s="33">
        <f t="shared" si="6"/>
      </c>
      <c r="M12" s="18">
        <f ca="1" t="shared" si="7"/>
      </c>
      <c r="N12" s="18">
        <f ca="1">IF($C12&lt;&gt;"",IF(INDIRECT(ADDRESS(9,19+$C12,1))&gt;0,INDIRECT(ADDRESS(9,19+$C12,1))+#REF!,""),"")</f>
      </c>
      <c r="O12" s="33">
        <f t="shared" si="8"/>
      </c>
      <c r="P12" s="17"/>
      <c r="Q12" s="32"/>
      <c r="R12" s="40"/>
      <c r="Z12" s="34">
        <f ca="1" t="shared" si="11"/>
        <v>0.001388888888888889</v>
      </c>
      <c r="AA12" s="34">
        <f ca="1" t="shared" si="12"/>
        <v>0</v>
      </c>
    </row>
    <row r="13" spans="1:27" ht="12.75">
      <c r="A13" s="8">
        <f>Kalendář!B13</f>
        <v>41284</v>
      </c>
      <c r="B13" s="8">
        <f>Kalendář!F13</f>
        <v>41284</v>
      </c>
      <c r="C13" s="23">
        <f ca="1">IF(AND(AND(B13&lt;&gt;"",Q13=""),TODAY()&gt;A13),Kalendář!C13,"")</f>
      </c>
      <c r="D13" s="18">
        <f ca="1" t="shared" si="9"/>
      </c>
      <c r="E13" s="18">
        <f ca="1" t="shared" si="0"/>
      </c>
      <c r="F13" s="33">
        <f t="shared" si="1"/>
      </c>
      <c r="G13" s="18">
        <f t="shared" si="2"/>
      </c>
      <c r="H13" s="18">
        <f t="shared" si="3"/>
      </c>
      <c r="I13" s="33">
        <f t="shared" si="4"/>
      </c>
      <c r="J13" s="18">
        <f ca="1" t="shared" si="5"/>
      </c>
      <c r="K13" s="18">
        <f ca="1" t="shared" si="10"/>
      </c>
      <c r="L13" s="33">
        <f t="shared" si="6"/>
      </c>
      <c r="M13" s="18">
        <f ca="1" t="shared" si="7"/>
      </c>
      <c r="N13" s="18">
        <f ca="1">IF($C13&lt;&gt;"",IF(INDIRECT(ADDRESS(9,19+$C13,1))&gt;0,INDIRECT(ADDRESS(9,19+$C13,1))+#REF!,""),"")</f>
      </c>
      <c r="O13" s="33">
        <f t="shared" si="8"/>
      </c>
      <c r="P13" s="17"/>
      <c r="Q13" s="32"/>
      <c r="R13" s="40"/>
      <c r="Z13" s="34">
        <f ca="1" t="shared" si="11"/>
        <v>0.001388888888888889</v>
      </c>
      <c r="AA13" s="34">
        <f ca="1" t="shared" si="12"/>
        <v>0</v>
      </c>
    </row>
    <row r="14" spans="1:27" ht="12.75">
      <c r="A14" s="8">
        <f>Kalendář!B14</f>
        <v>41285</v>
      </c>
      <c r="B14" s="8">
        <f>Kalendář!F14</f>
        <v>41285</v>
      </c>
      <c r="C14" s="23">
        <f ca="1">IF(AND(AND(B14&lt;&gt;"",Q14=""),TODAY()&gt;A14),Kalendář!C14,"")</f>
      </c>
      <c r="D14" s="18">
        <f ca="1" t="shared" si="9"/>
      </c>
      <c r="E14" s="18">
        <f ca="1" t="shared" si="0"/>
      </c>
      <c r="F14" s="33">
        <f t="shared" si="1"/>
      </c>
      <c r="G14" s="18">
        <f t="shared" si="2"/>
      </c>
      <c r="H14" s="18">
        <f t="shared" si="3"/>
      </c>
      <c r="I14" s="33">
        <f t="shared" si="4"/>
      </c>
      <c r="J14" s="18">
        <f ca="1" t="shared" si="5"/>
      </c>
      <c r="K14" s="18">
        <f ca="1" t="shared" si="10"/>
      </c>
      <c r="L14" s="33">
        <f t="shared" si="6"/>
      </c>
      <c r="M14" s="18">
        <f ca="1" t="shared" si="7"/>
      </c>
      <c r="N14" s="18">
        <f ca="1">IF($C14&lt;&gt;"",IF(INDIRECT(ADDRESS(9,19+$C14,1))&gt;0,INDIRECT(ADDRESS(9,19+$C14,1))+#REF!,""),"")</f>
      </c>
      <c r="O14" s="33">
        <f t="shared" si="8"/>
      </c>
      <c r="P14" s="17"/>
      <c r="Q14" s="32"/>
      <c r="R14" s="40"/>
      <c r="W14" s="11"/>
      <c r="Z14" s="34">
        <f ca="1" t="shared" si="11"/>
        <v>0</v>
      </c>
      <c r="AA14" s="34">
        <f ca="1" t="shared" si="12"/>
        <v>0.0020833333333333333</v>
      </c>
    </row>
    <row r="15" spans="1:27" ht="12.75">
      <c r="A15" s="8">
        <f>Kalendář!B15</f>
        <v>41286</v>
      </c>
      <c r="B15" s="8">
        <f>Kalendář!F15</f>
      </c>
      <c r="C15" s="23">
        <f ca="1">IF(AND(AND(B15&lt;&gt;"",Q15=""),TODAY()&gt;A15),Kalendář!C15,"")</f>
      </c>
      <c r="D15" s="18">
        <f ca="1" t="shared" si="9"/>
      </c>
      <c r="E15" s="18">
        <f ca="1" t="shared" si="0"/>
      </c>
      <c r="F15" s="33">
        <f t="shared" si="1"/>
      </c>
      <c r="G15" s="18">
        <f t="shared" si="2"/>
      </c>
      <c r="H15" s="18">
        <f t="shared" si="3"/>
      </c>
      <c r="I15" s="33">
        <f t="shared" si="4"/>
      </c>
      <c r="J15" s="18">
        <f ca="1" t="shared" si="5"/>
      </c>
      <c r="K15" s="18">
        <f ca="1" t="shared" si="10"/>
      </c>
      <c r="L15" s="33">
        <f t="shared" si="6"/>
      </c>
      <c r="M15" s="18">
        <f ca="1" t="shared" si="7"/>
      </c>
      <c r="N15" s="18">
        <f ca="1">IF($C15&lt;&gt;"",IF(INDIRECT(ADDRESS(9,19+$C15,1))&gt;0,INDIRECT(ADDRESS(9,19+$C15,1))+#REF!,""),"")</f>
      </c>
      <c r="O15" s="33">
        <f t="shared" si="8"/>
      </c>
      <c r="P15" s="17"/>
      <c r="Q15" s="32"/>
      <c r="R15" s="40"/>
      <c r="Z15" s="34">
        <f ca="1" t="shared" si="11"/>
        <v>0.0020833333333333333</v>
      </c>
      <c r="AA15" s="34">
        <f ca="1" t="shared" si="12"/>
        <v>0.001388888888888889</v>
      </c>
    </row>
    <row r="16" spans="1:27" ht="12.75">
      <c r="A16" s="8">
        <f>Kalendář!B16</f>
        <v>41287</v>
      </c>
      <c r="B16" s="8">
        <f>Kalendář!F16</f>
      </c>
      <c r="C16" s="23">
        <f ca="1">IF(AND(AND(B16&lt;&gt;"",Q16=""),TODAY()&gt;A16),Kalendář!C16,"")</f>
      </c>
      <c r="D16" s="18">
        <f ca="1" t="shared" si="9"/>
      </c>
      <c r="E16" s="18">
        <f ca="1" t="shared" si="0"/>
      </c>
      <c r="F16" s="33">
        <f t="shared" si="1"/>
      </c>
      <c r="G16" s="18">
        <f t="shared" si="2"/>
      </c>
      <c r="H16" s="18">
        <f t="shared" si="3"/>
      </c>
      <c r="I16" s="33">
        <f t="shared" si="4"/>
      </c>
      <c r="J16" s="18">
        <f ca="1" t="shared" si="5"/>
      </c>
      <c r="K16" s="18">
        <f ca="1" t="shared" si="10"/>
      </c>
      <c r="L16" s="33">
        <f t="shared" si="6"/>
      </c>
      <c r="M16" s="18">
        <f ca="1" t="shared" si="7"/>
      </c>
      <c r="N16" s="18">
        <f ca="1">IF($C16&lt;&gt;"",IF(INDIRECT(ADDRESS(9,19+$C16,1))&gt;0,INDIRECT(ADDRESS(9,19+$C16,1))+#REF!,""),"")</f>
      </c>
      <c r="O16" s="33">
        <f t="shared" si="8"/>
      </c>
      <c r="P16" s="17"/>
      <c r="Q16" s="32"/>
      <c r="R16" s="40"/>
      <c r="Z16" s="34">
        <f ca="1" t="shared" si="11"/>
        <v>0.002777777777777778</v>
      </c>
      <c r="AA16" s="34">
        <f ca="1" t="shared" si="12"/>
        <v>0.004166666666666667</v>
      </c>
    </row>
    <row r="17" spans="1:27" ht="12.75">
      <c r="A17" s="8">
        <f>Kalendář!B17</f>
        <v>41288</v>
      </c>
      <c r="B17" s="8">
        <f>Kalendář!F17</f>
        <v>41288</v>
      </c>
      <c r="C17" s="23">
        <f ca="1">IF(AND(AND(B17&lt;&gt;"",Q17=""),TODAY()&gt;A17),Kalendář!C17,"")</f>
      </c>
      <c r="D17" s="18">
        <f ca="1" t="shared" si="9"/>
      </c>
      <c r="E17" s="18">
        <f ca="1" t="shared" si="0"/>
      </c>
      <c r="F17" s="33">
        <f t="shared" si="1"/>
      </c>
      <c r="G17" s="18">
        <f t="shared" si="2"/>
      </c>
      <c r="H17" s="18">
        <f t="shared" si="3"/>
      </c>
      <c r="I17" s="33">
        <f t="shared" si="4"/>
      </c>
      <c r="J17" s="18">
        <f ca="1" t="shared" si="5"/>
      </c>
      <c r="K17" s="18">
        <f ca="1" t="shared" si="10"/>
      </c>
      <c r="L17" s="33">
        <f t="shared" si="6"/>
      </c>
      <c r="M17" s="18">
        <f ca="1" t="shared" si="7"/>
      </c>
      <c r="N17" s="18">
        <f ca="1">IF($C17&lt;&gt;"",IF(INDIRECT(ADDRESS(9,19+$C17,1))&gt;0,INDIRECT(ADDRESS(9,19+$C17,1))+#REF!,""),"")</f>
      </c>
      <c r="O17" s="33">
        <f t="shared" si="8"/>
      </c>
      <c r="P17" s="17"/>
      <c r="Q17" s="32"/>
      <c r="R17" s="40"/>
      <c r="Z17" s="34">
        <f ca="1" t="shared" si="11"/>
        <v>0.002777777777777778</v>
      </c>
      <c r="AA17" s="34">
        <f ca="1" t="shared" si="12"/>
        <v>0.004166666666666667</v>
      </c>
    </row>
    <row r="18" spans="1:27" ht="12.75">
      <c r="A18" s="8">
        <f>Kalendář!B18</f>
        <v>41289</v>
      </c>
      <c r="B18" s="8">
        <f>Kalendář!F18</f>
        <v>41289</v>
      </c>
      <c r="C18" s="23">
        <f ca="1">IF(AND(AND(B18&lt;&gt;"",Q18=""),TODAY()&gt;A18),Kalendář!C18,"")</f>
      </c>
      <c r="D18" s="18">
        <f ca="1" t="shared" si="9"/>
      </c>
      <c r="E18" s="18">
        <f ca="1" t="shared" si="0"/>
      </c>
      <c r="F18" s="33">
        <f t="shared" si="1"/>
      </c>
      <c r="G18" s="18">
        <f t="shared" si="2"/>
      </c>
      <c r="H18" s="18">
        <f t="shared" si="3"/>
      </c>
      <c r="I18" s="33">
        <f t="shared" si="4"/>
      </c>
      <c r="J18" s="18">
        <f ca="1" t="shared" si="5"/>
      </c>
      <c r="K18" s="18">
        <f ca="1" t="shared" si="10"/>
      </c>
      <c r="L18" s="33">
        <f t="shared" si="6"/>
      </c>
      <c r="M18" s="18">
        <f ca="1" t="shared" si="7"/>
      </c>
      <c r="N18" s="18">
        <f ca="1">IF($C18&lt;&gt;"",IF(INDIRECT(ADDRESS(9,19+$C18,1))&gt;0,INDIRECT(ADDRESS(9,19+$C18,1))+#REF!,""),"")</f>
      </c>
      <c r="O18" s="33">
        <f t="shared" si="8"/>
      </c>
      <c r="P18" s="17"/>
      <c r="Q18" s="17"/>
      <c r="R18" s="40"/>
      <c r="Z18" s="34">
        <f ca="1" t="shared" si="11"/>
        <v>0.005555555555555556</v>
      </c>
      <c r="AA18" s="34">
        <f ca="1" t="shared" si="12"/>
        <v>0.001388888888888889</v>
      </c>
    </row>
    <row r="19" spans="1:27" ht="12.75">
      <c r="A19" s="8">
        <f>Kalendář!B19</f>
        <v>41290</v>
      </c>
      <c r="B19" s="8">
        <f>Kalendář!F19</f>
        <v>41290</v>
      </c>
      <c r="C19" s="23">
        <f ca="1">IF(AND(AND(B19&lt;&gt;"",Q19=""),TODAY()&gt;A19),Kalendář!C19,"")</f>
      </c>
      <c r="D19" s="18">
        <f ca="1" t="shared" si="9"/>
      </c>
      <c r="E19" s="18">
        <f ca="1" t="shared" si="0"/>
      </c>
      <c r="F19" s="33">
        <f t="shared" si="1"/>
      </c>
      <c r="G19" s="18">
        <f t="shared" si="2"/>
      </c>
      <c r="H19" s="18">
        <f t="shared" si="3"/>
      </c>
      <c r="I19" s="33">
        <f t="shared" si="4"/>
      </c>
      <c r="J19" s="18">
        <f ca="1" t="shared" si="5"/>
      </c>
      <c r="K19" s="18">
        <f ca="1" t="shared" si="10"/>
      </c>
      <c r="L19" s="33">
        <f t="shared" si="6"/>
      </c>
      <c r="M19" s="18">
        <f ca="1" t="shared" si="7"/>
      </c>
      <c r="N19" s="18">
        <f ca="1">IF($C19&lt;&gt;"",IF(INDIRECT(ADDRESS(9,19+$C19,1))&gt;0,INDIRECT(ADDRESS(9,19+$C19,1))+#REF!,""),"")</f>
      </c>
      <c r="O19" s="33">
        <f t="shared" si="8"/>
      </c>
      <c r="P19" s="17"/>
      <c r="Q19" s="32"/>
      <c r="R19" s="40"/>
      <c r="Z19" s="34">
        <f ca="1" t="shared" si="11"/>
        <v>0.001388888888888889</v>
      </c>
      <c r="AA19" s="34">
        <f ca="1" t="shared" si="12"/>
        <v>0.001388888888888889</v>
      </c>
    </row>
    <row r="20" spans="1:27" ht="12.75">
      <c r="A20" s="8">
        <f>Kalendář!B20</f>
        <v>41291</v>
      </c>
      <c r="B20" s="8">
        <f>Kalendář!F20</f>
        <v>41291</v>
      </c>
      <c r="C20" s="23">
        <f ca="1">IF(AND(AND(B20&lt;&gt;"",Q20=""),TODAY()&gt;A20),Kalendář!C20,"")</f>
      </c>
      <c r="D20" s="18">
        <f ca="1" t="shared" si="9"/>
      </c>
      <c r="E20" s="18">
        <f ca="1" t="shared" si="0"/>
      </c>
      <c r="F20" s="33">
        <f t="shared" si="1"/>
      </c>
      <c r="G20" s="18">
        <f t="shared" si="2"/>
      </c>
      <c r="H20" s="18">
        <f t="shared" si="3"/>
      </c>
      <c r="I20" s="33">
        <f t="shared" si="4"/>
      </c>
      <c r="J20" s="18">
        <f ca="1" t="shared" si="5"/>
      </c>
      <c r="K20" s="18">
        <f ca="1" t="shared" si="10"/>
      </c>
      <c r="L20" s="33">
        <f t="shared" si="6"/>
      </c>
      <c r="M20" s="18">
        <f ca="1" t="shared" si="7"/>
      </c>
      <c r="N20" s="18">
        <f ca="1">IF($C20&lt;&gt;"",IF(INDIRECT(ADDRESS(9,19+$C20,1))&gt;0,INDIRECT(ADDRESS(9,19+$C20,1))+#REF!,""),"")</f>
      </c>
      <c r="O20" s="33">
        <f t="shared" si="8"/>
      </c>
      <c r="P20" s="17"/>
      <c r="Q20" s="32"/>
      <c r="R20" s="40"/>
      <c r="Z20" s="34">
        <f ca="1" t="shared" si="11"/>
        <v>0.001388888888888889</v>
      </c>
      <c r="AA20" s="34">
        <f ca="1" t="shared" si="12"/>
        <v>0.002777777777777778</v>
      </c>
    </row>
    <row r="21" spans="1:27" ht="12.75">
      <c r="A21" s="8">
        <f>Kalendář!B21</f>
        <v>41292</v>
      </c>
      <c r="B21" s="8">
        <f>Kalendář!F21</f>
        <v>41292</v>
      </c>
      <c r="C21" s="23">
        <f ca="1">IF(AND(AND(B21&lt;&gt;"",Q21=""),TODAY()&gt;A21),Kalendář!C21,"")</f>
      </c>
      <c r="D21" s="18">
        <f ca="1" t="shared" si="9"/>
      </c>
      <c r="E21" s="18">
        <f ca="1" t="shared" si="0"/>
      </c>
      <c r="F21" s="33">
        <f t="shared" si="1"/>
      </c>
      <c r="G21" s="18">
        <f t="shared" si="2"/>
      </c>
      <c r="H21" s="18">
        <f t="shared" si="3"/>
      </c>
      <c r="I21" s="33">
        <f t="shared" si="4"/>
      </c>
      <c r="J21" s="18">
        <f ca="1" t="shared" si="5"/>
      </c>
      <c r="K21" s="18">
        <f ca="1" t="shared" si="10"/>
      </c>
      <c r="L21" s="33">
        <f t="shared" si="6"/>
      </c>
      <c r="M21" s="18">
        <f ca="1" t="shared" si="7"/>
      </c>
      <c r="N21" s="18">
        <f ca="1">IF($C21&lt;&gt;"",IF(INDIRECT(ADDRESS(9,19+$C21,1))&gt;0,INDIRECT(ADDRESS(9,19+$C21,1))+#REF!,""),"")</f>
      </c>
      <c r="O21" s="33">
        <f t="shared" si="8"/>
      </c>
      <c r="P21" s="17"/>
      <c r="Q21" s="17"/>
      <c r="R21" s="40"/>
      <c r="Z21" s="34">
        <f ca="1" t="shared" si="11"/>
        <v>0.005555555555555556</v>
      </c>
      <c r="AA21" s="34">
        <f ca="1" t="shared" si="12"/>
        <v>0.002777777777777778</v>
      </c>
    </row>
    <row r="22" spans="1:27" ht="12.75">
      <c r="A22" s="8">
        <f>Kalendář!B22</f>
        <v>41293</v>
      </c>
      <c r="B22" s="8">
        <f>Kalendář!F22</f>
      </c>
      <c r="C22" s="23">
        <f ca="1">IF(AND(AND(B22&lt;&gt;"",Q22=""),TODAY()&gt;A22),Kalendář!C22,"")</f>
      </c>
      <c r="D22" s="18">
        <f ca="1" t="shared" si="9"/>
      </c>
      <c r="E22" s="18">
        <f ca="1" t="shared" si="0"/>
      </c>
      <c r="F22" s="33">
        <f t="shared" si="1"/>
      </c>
      <c r="G22" s="18">
        <f t="shared" si="2"/>
      </c>
      <c r="H22" s="18">
        <f t="shared" si="3"/>
      </c>
      <c r="I22" s="33">
        <f t="shared" si="4"/>
      </c>
      <c r="J22" s="18">
        <f ca="1" t="shared" si="5"/>
      </c>
      <c r="K22" s="18">
        <f ca="1" t="shared" si="10"/>
      </c>
      <c r="L22" s="33">
        <f t="shared" si="6"/>
      </c>
      <c r="M22" s="18">
        <f ca="1" t="shared" si="7"/>
      </c>
      <c r="N22" s="18">
        <f ca="1">IF($C22&lt;&gt;"",IF(INDIRECT(ADDRESS(9,19+$C22,1))&gt;0,INDIRECT(ADDRESS(9,19+$C22,1))+#REF!,""),"")</f>
      </c>
      <c r="O22" s="33">
        <f t="shared" si="8"/>
      </c>
      <c r="P22" s="17"/>
      <c r="Q22" s="32"/>
      <c r="R22" s="40"/>
      <c r="Z22" s="34">
        <f ca="1" t="shared" si="11"/>
        <v>0.0020833333333333333</v>
      </c>
      <c r="AA22" s="34">
        <f ca="1" t="shared" si="12"/>
        <v>0</v>
      </c>
    </row>
    <row r="23" spans="1:27" ht="12.75">
      <c r="A23" s="8">
        <f>Kalendář!B23</f>
        <v>41294</v>
      </c>
      <c r="B23" s="8">
        <f>Kalendář!F23</f>
      </c>
      <c r="C23" s="23">
        <f ca="1">IF(AND(AND(B23&lt;&gt;"",Q23=""),TODAY()&gt;A23),Kalendář!C23,"")</f>
      </c>
      <c r="D23" s="18">
        <f ca="1" t="shared" si="9"/>
      </c>
      <c r="E23" s="18">
        <f ca="1" t="shared" si="0"/>
      </c>
      <c r="F23" s="33">
        <f t="shared" si="1"/>
      </c>
      <c r="G23" s="18">
        <f t="shared" si="2"/>
      </c>
      <c r="H23" s="18">
        <f t="shared" si="3"/>
      </c>
      <c r="I23" s="33">
        <f t="shared" si="4"/>
      </c>
      <c r="J23" s="18">
        <f ca="1" t="shared" si="5"/>
      </c>
      <c r="K23" s="18">
        <f ca="1" t="shared" si="10"/>
      </c>
      <c r="L23" s="33">
        <f t="shared" si="6"/>
      </c>
      <c r="M23" s="18">
        <f ca="1" t="shared" si="7"/>
      </c>
      <c r="N23" s="18">
        <f ca="1">IF($C23&lt;&gt;"",IF(INDIRECT(ADDRESS(9,19+$C23,1))&gt;0,INDIRECT(ADDRESS(9,19+$C23,1))+#REF!,""),"")</f>
      </c>
      <c r="O23" s="33">
        <f t="shared" si="8"/>
      </c>
      <c r="P23" s="17"/>
      <c r="Q23" s="32"/>
      <c r="R23" s="40"/>
      <c r="Z23" s="34">
        <f ca="1" t="shared" si="11"/>
        <v>0.004166666666666667</v>
      </c>
      <c r="AA23" s="34">
        <f ca="1" t="shared" si="12"/>
        <v>0.0020833333333333333</v>
      </c>
    </row>
    <row r="24" spans="1:27" ht="12.75">
      <c r="A24" s="8">
        <f>Kalendář!B24</f>
        <v>41295</v>
      </c>
      <c r="B24" s="8">
        <f>Kalendář!F24</f>
        <v>41295</v>
      </c>
      <c r="C24" s="23">
        <f ca="1">IF(AND(AND(B24&lt;&gt;"",Q24=""),TODAY()&gt;A24),Kalendář!C24,"")</f>
      </c>
      <c r="D24" s="18">
        <f ca="1" t="shared" si="9"/>
      </c>
      <c r="E24" s="18">
        <f ca="1" t="shared" si="0"/>
      </c>
      <c r="F24" s="33">
        <f t="shared" si="1"/>
      </c>
      <c r="G24" s="18">
        <f t="shared" si="2"/>
      </c>
      <c r="H24" s="18">
        <f t="shared" si="3"/>
      </c>
      <c r="I24" s="33">
        <f t="shared" si="4"/>
      </c>
      <c r="J24" s="18">
        <f ca="1" t="shared" si="5"/>
      </c>
      <c r="K24" s="18">
        <f ca="1" t="shared" si="10"/>
      </c>
      <c r="L24" s="33">
        <f t="shared" si="6"/>
      </c>
      <c r="M24" s="18">
        <f ca="1" t="shared" si="7"/>
      </c>
      <c r="N24" s="18">
        <f ca="1">IF($C24&lt;&gt;"",IF(INDIRECT(ADDRESS(9,19+$C24,1))&gt;0,INDIRECT(ADDRESS(9,19+$C24,1))+#REF!,""),"")</f>
      </c>
      <c r="O24" s="33">
        <f t="shared" si="8"/>
      </c>
      <c r="P24" s="17"/>
      <c r="Q24" s="32"/>
      <c r="R24" s="40"/>
      <c r="Z24" s="34">
        <f ca="1" t="shared" si="11"/>
        <v>0.0020833333333333333</v>
      </c>
      <c r="AA24" s="34">
        <f ca="1" t="shared" si="12"/>
        <v>0.0020833333333333333</v>
      </c>
    </row>
    <row r="25" spans="1:27" ht="12.75">
      <c r="A25" s="8">
        <f>Kalendář!B25</f>
        <v>41296</v>
      </c>
      <c r="B25" s="8">
        <f>Kalendář!F25</f>
        <v>41296</v>
      </c>
      <c r="C25" s="23">
        <f ca="1">IF(AND(AND(B25&lt;&gt;"",Q25=""),TODAY()&gt;A25),Kalendář!C25,"")</f>
      </c>
      <c r="D25" s="18">
        <f ca="1" t="shared" si="9"/>
      </c>
      <c r="E25" s="18">
        <f ca="1" t="shared" si="0"/>
      </c>
      <c r="F25" s="33">
        <f t="shared" si="1"/>
      </c>
      <c r="G25" s="18">
        <f t="shared" si="2"/>
      </c>
      <c r="H25" s="18">
        <f t="shared" si="3"/>
      </c>
      <c r="I25" s="33">
        <f t="shared" si="4"/>
      </c>
      <c r="J25" s="18">
        <f ca="1" t="shared" si="5"/>
      </c>
      <c r="K25" s="18">
        <f ca="1" t="shared" si="10"/>
      </c>
      <c r="L25" s="33">
        <f t="shared" si="6"/>
      </c>
      <c r="M25" s="18">
        <f ca="1" t="shared" si="7"/>
      </c>
      <c r="N25" s="18">
        <f ca="1">IF($C25&lt;&gt;"",IF(INDIRECT(ADDRESS(9,19+$C25,1))&gt;0,INDIRECT(ADDRESS(9,19+$C25,1))+#REF!,""),"")</f>
      </c>
      <c r="O25" s="33">
        <f t="shared" si="8"/>
      </c>
      <c r="P25" s="17"/>
      <c r="Q25" s="32"/>
      <c r="R25" s="40"/>
      <c r="Z25" s="34">
        <f ca="1" t="shared" si="11"/>
        <v>0</v>
      </c>
      <c r="AA25" s="34">
        <f ca="1" t="shared" si="12"/>
        <v>0.002777777777777778</v>
      </c>
    </row>
    <row r="26" spans="1:27" ht="12.75">
      <c r="A26" s="8">
        <f>Kalendář!B26</f>
        <v>41297</v>
      </c>
      <c r="B26" s="8">
        <f>Kalendář!F26</f>
        <v>41297</v>
      </c>
      <c r="C26" s="23">
        <f ca="1">IF(AND(AND(B26&lt;&gt;"",Q26=""),TODAY()&gt;A26),Kalendář!C26,"")</f>
      </c>
      <c r="D26" s="18">
        <f ca="1" t="shared" si="9"/>
      </c>
      <c r="E26" s="18">
        <f ca="1" t="shared" si="0"/>
      </c>
      <c r="F26" s="33">
        <f t="shared" si="1"/>
      </c>
      <c r="G26" s="18">
        <f t="shared" si="2"/>
      </c>
      <c r="H26" s="18">
        <f t="shared" si="3"/>
      </c>
      <c r="I26" s="33">
        <f t="shared" si="4"/>
      </c>
      <c r="J26" s="18">
        <f ca="1" t="shared" si="5"/>
      </c>
      <c r="K26" s="18">
        <f ca="1" t="shared" si="10"/>
      </c>
      <c r="L26" s="33">
        <f t="shared" si="6"/>
      </c>
      <c r="M26" s="18">
        <f ca="1" t="shared" si="7"/>
      </c>
      <c r="N26" s="18">
        <f ca="1">IF($C26&lt;&gt;"",IF(INDIRECT(ADDRESS(9,19+$C26,1))&gt;0,INDIRECT(ADDRESS(9,19+$C26,1))+#REF!,""),"")</f>
      </c>
      <c r="O26" s="33">
        <f t="shared" si="8"/>
      </c>
      <c r="P26" s="17"/>
      <c r="Q26" s="32"/>
      <c r="R26" s="40"/>
      <c r="Z26" s="34">
        <f ca="1" t="shared" si="11"/>
        <v>0.003472222222222222</v>
      </c>
      <c r="AA26" s="34">
        <f ca="1" t="shared" si="12"/>
        <v>0.002777777777777778</v>
      </c>
    </row>
    <row r="27" spans="1:27" ht="12.75">
      <c r="A27" s="8">
        <f>Kalendář!B27</f>
        <v>41298</v>
      </c>
      <c r="B27" s="8">
        <f>Kalendář!F27</f>
        <v>41298</v>
      </c>
      <c r="C27" s="23">
        <f ca="1">IF(AND(AND(B27&lt;&gt;"",Q27=""),TODAY()&gt;A27),Kalendář!C27,"")</f>
      </c>
      <c r="D27" s="18">
        <f ca="1" t="shared" si="9"/>
      </c>
      <c r="E27" s="18">
        <f ca="1" t="shared" si="0"/>
      </c>
      <c r="F27" s="33">
        <f t="shared" si="1"/>
      </c>
      <c r="G27" s="18">
        <f t="shared" si="2"/>
      </c>
      <c r="H27" s="18">
        <f t="shared" si="3"/>
      </c>
      <c r="I27" s="33">
        <f t="shared" si="4"/>
      </c>
      <c r="J27" s="18">
        <f ca="1" t="shared" si="5"/>
      </c>
      <c r="K27" s="18">
        <f ca="1" t="shared" si="10"/>
      </c>
      <c r="L27" s="33">
        <f t="shared" si="6"/>
      </c>
      <c r="M27" s="18">
        <f ca="1" t="shared" si="7"/>
      </c>
      <c r="N27" s="18">
        <f ca="1">IF($C27&lt;&gt;"",IF(INDIRECT(ADDRESS(9,19+$C27,1))&gt;0,INDIRECT(ADDRESS(9,19+$C27,1))+#REF!,""),"")</f>
      </c>
      <c r="O27" s="33">
        <f t="shared" si="8"/>
      </c>
      <c r="P27" s="17"/>
      <c r="Q27" s="17"/>
      <c r="R27" s="40"/>
      <c r="Z27" s="34">
        <f ca="1" t="shared" si="11"/>
        <v>0.003472222222222222</v>
      </c>
      <c r="AA27" s="34">
        <f ca="1" t="shared" si="12"/>
        <v>0.0020833333333333333</v>
      </c>
    </row>
    <row r="28" spans="1:27" ht="12.75">
      <c r="A28" s="8">
        <f>Kalendář!B28</f>
        <v>41299</v>
      </c>
      <c r="B28" s="8">
        <f>Kalendář!F28</f>
        <v>41299</v>
      </c>
      <c r="C28" s="23">
        <f ca="1">IF(AND(AND(B28&lt;&gt;"",Q28=""),TODAY()&gt;A28),Kalendář!C28,"")</f>
      </c>
      <c r="D28" s="18">
        <f ca="1" t="shared" si="9"/>
      </c>
      <c r="E28" s="18">
        <f ca="1" t="shared" si="0"/>
      </c>
      <c r="F28" s="33">
        <f>IF(AND($C28&lt;&gt;"",D28&lt;&gt;"",E28&lt;&gt;""),HOUR(E28-D28)+MINUTE(E28-D28)/60,"")</f>
      </c>
      <c r="G28" s="18">
        <f>E28</f>
      </c>
      <c r="H28" s="18">
        <f>J28</f>
      </c>
      <c r="I28" s="33">
        <f>IF(AND($C28&lt;&gt;"",G28&lt;&gt;"",H28&lt;&gt;""),HOUR(H28-G28)+MINUTE(H28-G28)/60,"")</f>
      </c>
      <c r="J28" s="18">
        <f ca="1" t="shared" si="5"/>
      </c>
      <c r="K28" s="18">
        <f ca="1" t="shared" si="10"/>
      </c>
      <c r="L28" s="33">
        <f>IF(AND($C28&lt;&gt;"",J28&lt;&gt;"",K28&lt;&gt;""),HOUR(K28-J28)+MINUTE(K28-J28)/60,"")</f>
      </c>
      <c r="M28" s="18">
        <f ca="1" t="shared" si="7"/>
      </c>
      <c r="N28" s="18">
        <f ca="1">IF($C28&lt;&gt;"",IF(INDIRECT(ADDRESS(9,19+$C28,1))&gt;0,INDIRECT(ADDRESS(9,19+$C28,1))+#REF!,""),"")</f>
      </c>
      <c r="O28" s="33">
        <f t="shared" si="8"/>
      </c>
      <c r="P28" s="17"/>
      <c r="Q28" s="17"/>
      <c r="R28" s="40"/>
      <c r="Z28" s="34">
        <f ca="1" t="shared" si="11"/>
        <v>0.001388888888888889</v>
      </c>
      <c r="AA28" s="34">
        <f ca="1" t="shared" si="12"/>
        <v>0.001388888888888889</v>
      </c>
    </row>
    <row r="29" spans="1:27" ht="12.75">
      <c r="A29" s="8">
        <f>Kalendář!B29</f>
        <v>41300</v>
      </c>
      <c r="B29" s="8">
        <f>Kalendář!F29</f>
      </c>
      <c r="C29" s="23">
        <f ca="1">IF(AND(AND(B29&lt;&gt;"",Q29=""),TODAY()&gt;A29),Kalendář!C29,"")</f>
      </c>
      <c r="D29" s="18">
        <f ca="1" t="shared" si="9"/>
      </c>
      <c r="E29" s="18">
        <f ca="1" t="shared" si="0"/>
      </c>
      <c r="F29" s="33">
        <f t="shared" si="1"/>
      </c>
      <c r="G29" s="18">
        <f t="shared" si="2"/>
      </c>
      <c r="H29" s="18">
        <f t="shared" si="3"/>
      </c>
      <c r="I29" s="33">
        <f t="shared" si="4"/>
      </c>
      <c r="J29" s="18">
        <f ca="1" t="shared" si="5"/>
      </c>
      <c r="K29" s="18">
        <f ca="1" t="shared" si="10"/>
      </c>
      <c r="L29" s="33">
        <f t="shared" si="6"/>
      </c>
      <c r="M29" s="18">
        <f ca="1" t="shared" si="7"/>
      </c>
      <c r="N29" s="18">
        <f ca="1">IF($C29&lt;&gt;"",IF(INDIRECT(ADDRESS(9,19+$C29,1))&gt;0,INDIRECT(ADDRESS(9,19+$C29,1))+#REF!,""),"")</f>
      </c>
      <c r="O29" s="33">
        <f t="shared" si="8"/>
      </c>
      <c r="P29" s="17"/>
      <c r="Q29" s="17"/>
      <c r="R29" s="40"/>
      <c r="Z29" s="34">
        <f ca="1" t="shared" si="11"/>
        <v>0.005555555555555556</v>
      </c>
      <c r="AA29" s="34">
        <f ca="1" t="shared" si="12"/>
        <v>0</v>
      </c>
    </row>
    <row r="30" spans="1:27" ht="12.75">
      <c r="A30" s="8">
        <f>Kalendář!B30</f>
        <v>41301</v>
      </c>
      <c r="B30" s="8">
        <f>Kalendář!F30</f>
      </c>
      <c r="C30" s="23">
        <f ca="1">IF(AND(AND(B30&lt;&gt;"",Q30=""),TODAY()&gt;A30),Kalendář!C30,"")</f>
      </c>
      <c r="D30" s="18">
        <f ca="1" t="shared" si="9"/>
      </c>
      <c r="E30" s="18">
        <f ca="1" t="shared" si="0"/>
      </c>
      <c r="F30" s="33">
        <f t="shared" si="1"/>
      </c>
      <c r="G30" s="18">
        <f t="shared" si="2"/>
      </c>
      <c r="H30" s="18">
        <f t="shared" si="3"/>
      </c>
      <c r="I30" s="33">
        <f t="shared" si="4"/>
      </c>
      <c r="J30" s="18">
        <f ca="1" t="shared" si="5"/>
      </c>
      <c r="K30" s="18">
        <f ca="1" t="shared" si="10"/>
      </c>
      <c r="L30" s="33">
        <f t="shared" si="6"/>
      </c>
      <c r="M30" s="18">
        <f ca="1" t="shared" si="7"/>
      </c>
      <c r="N30" s="18">
        <f ca="1">IF($C30&lt;&gt;"",IF(INDIRECT(ADDRESS(9,19+$C30,1))&gt;0,INDIRECT(ADDRESS(9,19+$C30,1))+#REF!,""),"")</f>
      </c>
      <c r="O30" s="33">
        <f t="shared" si="8"/>
      </c>
      <c r="P30" s="17"/>
      <c r="Q30" s="32"/>
      <c r="R30" s="40"/>
      <c r="Z30" s="34">
        <f ca="1" t="shared" si="11"/>
        <v>0.002777777777777778</v>
      </c>
      <c r="AA30" s="34">
        <f ca="1" t="shared" si="12"/>
        <v>0.003472222222222222</v>
      </c>
    </row>
    <row r="31" spans="1:27" ht="12.75">
      <c r="A31" s="8">
        <f>Kalendář!B31</f>
        <v>41302</v>
      </c>
      <c r="B31" s="8">
        <f>Kalendář!F31</f>
        <v>41302</v>
      </c>
      <c r="C31" s="23">
        <f ca="1">IF(AND(AND(B31&lt;&gt;"",Q31=""),TODAY()&gt;A31),Kalendář!C31,"")</f>
      </c>
      <c r="D31" s="18">
        <f ca="1" t="shared" si="9"/>
      </c>
      <c r="E31" s="18">
        <f ca="1" t="shared" si="0"/>
      </c>
      <c r="F31" s="33">
        <f t="shared" si="1"/>
      </c>
      <c r="G31" s="18">
        <f t="shared" si="2"/>
      </c>
      <c r="H31" s="18">
        <f t="shared" si="3"/>
      </c>
      <c r="I31" s="33">
        <f t="shared" si="4"/>
      </c>
      <c r="J31" s="18">
        <f ca="1" t="shared" si="5"/>
      </c>
      <c r="K31" s="18">
        <f ca="1" t="shared" si="10"/>
      </c>
      <c r="L31" s="33">
        <f t="shared" si="6"/>
      </c>
      <c r="M31" s="18">
        <f ca="1" t="shared" si="7"/>
      </c>
      <c r="N31" s="18">
        <f ca="1">IF($C31&lt;&gt;"",IF(INDIRECT(ADDRESS(9,19+$C31,1))&gt;0,INDIRECT(ADDRESS(9,19+$C31,1))+#REF!,""),"")</f>
      </c>
      <c r="O31" s="33">
        <f t="shared" si="8"/>
      </c>
      <c r="P31" s="17"/>
      <c r="Q31" s="32"/>
      <c r="R31" s="40"/>
      <c r="Z31" s="34">
        <f ca="1" t="shared" si="11"/>
        <v>0.005555555555555556</v>
      </c>
      <c r="AA31" s="34">
        <f ca="1" t="shared" si="12"/>
        <v>0.0006944444444444445</v>
      </c>
    </row>
    <row r="32" spans="1:27" ht="12.75">
      <c r="A32" s="8">
        <f>Kalendář!B32</f>
        <v>41303</v>
      </c>
      <c r="B32" s="8">
        <f>Kalendář!F32</f>
        <v>41303</v>
      </c>
      <c r="C32" s="23">
        <f ca="1">IF(AND(AND(B32&lt;&gt;"",Q32=""),TODAY()&gt;A32),Kalendář!C32,"")</f>
      </c>
      <c r="D32" s="18">
        <f ca="1" t="shared" si="9"/>
      </c>
      <c r="E32" s="18">
        <f ca="1" t="shared" si="0"/>
      </c>
      <c r="F32" s="33">
        <f t="shared" si="1"/>
      </c>
      <c r="G32" s="18">
        <f t="shared" si="2"/>
      </c>
      <c r="H32" s="18">
        <f t="shared" si="3"/>
      </c>
      <c r="I32" s="33">
        <f t="shared" si="4"/>
      </c>
      <c r="J32" s="18">
        <f ca="1" t="shared" si="5"/>
      </c>
      <c r="K32" s="18">
        <f ca="1" t="shared" si="10"/>
      </c>
      <c r="L32" s="33">
        <f t="shared" si="6"/>
      </c>
      <c r="M32" s="18">
        <f ca="1" t="shared" si="7"/>
      </c>
      <c r="N32" s="18">
        <f ca="1">IF($C32&lt;&gt;"",IF(INDIRECT(ADDRESS(9,19+$C32,1))&gt;0,INDIRECT(ADDRESS(9,19+$C32,1))+#REF!,""),"")</f>
      </c>
      <c r="O32" s="33">
        <f t="shared" si="8"/>
      </c>
      <c r="P32" s="17"/>
      <c r="Q32" s="32"/>
      <c r="R32" s="40"/>
      <c r="Z32" s="34">
        <f ca="1" t="shared" si="11"/>
        <v>0.0006944444444444445</v>
      </c>
      <c r="AA32" s="34">
        <f ca="1" t="shared" si="12"/>
        <v>0</v>
      </c>
    </row>
    <row r="33" spans="1:27" ht="12.75">
      <c r="A33" s="8">
        <f>Kalendář!B33</f>
        <v>41304</v>
      </c>
      <c r="B33" s="8">
        <f>Kalendář!F33</f>
        <v>41304</v>
      </c>
      <c r="C33" s="23">
        <f ca="1">IF(AND(AND(B33&lt;&gt;"",Q33=""),TODAY()&gt;A33),Kalendář!C33,"")</f>
      </c>
      <c r="D33" s="18">
        <f ca="1" t="shared" si="9"/>
      </c>
      <c r="E33" s="18">
        <f ca="1" t="shared" si="0"/>
      </c>
      <c r="F33" s="33">
        <f t="shared" si="1"/>
      </c>
      <c r="G33" s="18">
        <f t="shared" si="2"/>
      </c>
      <c r="H33" s="18">
        <f t="shared" si="3"/>
      </c>
      <c r="I33" s="33">
        <f t="shared" si="4"/>
      </c>
      <c r="J33" s="18">
        <f ca="1" t="shared" si="5"/>
      </c>
      <c r="K33" s="18">
        <f ca="1" t="shared" si="10"/>
      </c>
      <c r="L33" s="33">
        <f t="shared" si="6"/>
      </c>
      <c r="M33" s="18">
        <f ca="1" t="shared" si="7"/>
      </c>
      <c r="N33" s="18">
        <f ca="1">IF($C33&lt;&gt;"",IF(INDIRECT(ADDRESS(9,19+$C33,1))&gt;0,INDIRECT(ADDRESS(9,19+$C33,1))+#REF!,""),"")</f>
      </c>
      <c r="O33" s="33">
        <f t="shared" si="8"/>
      </c>
      <c r="P33" s="17"/>
      <c r="Q33" s="32"/>
      <c r="R33" s="40"/>
      <c r="Z33" s="34">
        <f ca="1" t="shared" si="11"/>
        <v>0.004166666666666667</v>
      </c>
      <c r="AA33" s="34">
        <f ca="1" t="shared" si="12"/>
        <v>0.004166666666666667</v>
      </c>
    </row>
    <row r="34" spans="1:27" ht="12.75">
      <c r="A34" s="8">
        <f>Kalendář!B34</f>
        <v>41305</v>
      </c>
      <c r="B34" s="8">
        <f>Kalendář!F34</f>
        <v>41305</v>
      </c>
      <c r="C34" s="23">
        <f ca="1">IF(AND(AND(B34&lt;&gt;"",Q34=""),TODAY()&gt;A34),Kalendář!C34,"")</f>
      </c>
      <c r="D34" s="18">
        <f ca="1" t="shared" si="9"/>
      </c>
      <c r="E34" s="18">
        <f ca="1" t="shared" si="0"/>
      </c>
      <c r="F34" s="33">
        <f t="shared" si="1"/>
      </c>
      <c r="G34" s="18">
        <f t="shared" si="2"/>
      </c>
      <c r="H34" s="18">
        <f t="shared" si="3"/>
      </c>
      <c r="I34" s="33">
        <f t="shared" si="4"/>
      </c>
      <c r="J34" s="18">
        <f ca="1" t="shared" si="5"/>
      </c>
      <c r="K34" s="18">
        <f ca="1" t="shared" si="10"/>
      </c>
      <c r="L34" s="33">
        <f t="shared" si="6"/>
      </c>
      <c r="M34" s="18">
        <f ca="1" t="shared" si="7"/>
      </c>
      <c r="N34" s="18">
        <f ca="1">IF($C34&lt;&gt;"",IF(INDIRECT(ADDRESS(9,19+$C34,1))&gt;0,INDIRECT(ADDRESS(9,19+$C34,1))+AA34,""),"")</f>
      </c>
      <c r="O34" s="33">
        <f t="shared" si="8"/>
      </c>
      <c r="P34" s="17"/>
      <c r="Q34" s="32"/>
      <c r="R34" s="40"/>
      <c r="Z34" s="34">
        <f ca="1" t="shared" si="11"/>
        <v>0.004861111111111111</v>
      </c>
      <c r="AA34" s="34">
        <f ca="1" t="shared" si="12"/>
        <v>0.003472222222222222</v>
      </c>
    </row>
    <row r="35" spans="1:27" ht="13.5" thickBot="1">
      <c r="A35" s="37" t="s">
        <v>38</v>
      </c>
      <c r="B35" s="5"/>
      <c r="C35" s="10"/>
      <c r="R35" s="40"/>
      <c r="Z35" s="34"/>
      <c r="AA35" s="34"/>
    </row>
    <row r="36" spans="1:27" ht="13.5" thickBot="1">
      <c r="A36" s="65" t="s">
        <v>34</v>
      </c>
      <c r="B36" s="66"/>
      <c r="C36" s="66"/>
      <c r="D36" s="66"/>
      <c r="E36" s="67"/>
      <c r="F36" s="44">
        <f>SUM(F4:F34)+SUM(L4:L34)+SUM(O4:O34)</f>
        <v>24.33333333333333</v>
      </c>
      <c r="G36" s="68"/>
      <c r="I36" s="69" t="str">
        <f>F1</f>
        <v>Titul Jméno Příjmení (pracovníka)</v>
      </c>
      <c r="J36" s="70"/>
      <c r="K36" s="70"/>
      <c r="L36" s="70"/>
      <c r="M36" s="70"/>
      <c r="N36" s="71"/>
      <c r="O36" s="72"/>
      <c r="P36" s="72"/>
      <c r="Q36" s="73"/>
      <c r="R36" s="40"/>
      <c r="Z36" s="34"/>
      <c r="AA36" s="34"/>
    </row>
    <row r="37" spans="1:27" ht="13.5" thickBot="1">
      <c r="A37" s="77" t="s">
        <v>37</v>
      </c>
      <c r="B37" s="66"/>
      <c r="C37" s="66"/>
      <c r="D37" s="66"/>
      <c r="E37" s="67"/>
      <c r="F37" s="44">
        <f>F36+F38</f>
        <v>25.83333333333333</v>
      </c>
      <c r="G37" s="68"/>
      <c r="N37" s="74"/>
      <c r="O37" s="75"/>
      <c r="P37" s="75"/>
      <c r="Q37" s="76"/>
      <c r="R37" s="40"/>
      <c r="Z37" s="34"/>
      <c r="AA37" s="34"/>
    </row>
    <row r="38" spans="1:27" ht="13.5" thickBot="1">
      <c r="A38" s="77" t="s">
        <v>35</v>
      </c>
      <c r="B38" s="66"/>
      <c r="C38" s="66"/>
      <c r="D38" s="66"/>
      <c r="E38" s="67"/>
      <c r="F38" s="44">
        <f>SUM(I4:I34)</f>
        <v>1.5</v>
      </c>
      <c r="G38" s="68"/>
      <c r="I38" s="69" t="str">
        <f>Kalendář!A5</f>
        <v>Prof. Ing. Jiří Šafařík, CSc.</v>
      </c>
      <c r="J38" s="70"/>
      <c r="K38" s="70"/>
      <c r="L38" s="70"/>
      <c r="M38" s="70"/>
      <c r="N38" s="78"/>
      <c r="O38" s="79"/>
      <c r="P38" s="79"/>
      <c r="Q38" s="80"/>
      <c r="R38" s="40"/>
      <c r="Z38" s="34"/>
      <c r="AA38" s="34"/>
    </row>
    <row r="39" spans="1:27" ht="13.5" thickBot="1">
      <c r="A39" s="77" t="s">
        <v>36</v>
      </c>
      <c r="B39" s="66"/>
      <c r="C39" s="66"/>
      <c r="D39" s="66"/>
      <c r="E39" s="67"/>
      <c r="F39" s="44">
        <f>8*COUNT(C4:C34)</f>
        <v>24</v>
      </c>
      <c r="G39" s="68"/>
      <c r="N39" s="81"/>
      <c r="O39" s="82"/>
      <c r="P39" s="82"/>
      <c r="Q39" s="83"/>
      <c r="R39" s="40"/>
      <c r="Z39" s="34"/>
      <c r="AA39" s="34"/>
    </row>
  </sheetData>
  <mergeCells count="22">
    <mergeCell ref="A38:E38"/>
    <mergeCell ref="F38:G38"/>
    <mergeCell ref="I38:M38"/>
    <mergeCell ref="N38:Q39"/>
    <mergeCell ref="A39:E39"/>
    <mergeCell ref="F39:G39"/>
    <mergeCell ref="Q2:Q3"/>
    <mergeCell ref="S2:S3"/>
    <mergeCell ref="Y3:Y9"/>
    <mergeCell ref="A36:E36"/>
    <mergeCell ref="F36:G36"/>
    <mergeCell ref="I36:M36"/>
    <mergeCell ref="N36:Q37"/>
    <mergeCell ref="A37:E37"/>
    <mergeCell ref="F37:G37"/>
    <mergeCell ref="A1:E1"/>
    <mergeCell ref="F1:K1"/>
    <mergeCell ref="L1:O1"/>
    <mergeCell ref="D2:F2"/>
    <mergeCell ref="G2:I2"/>
    <mergeCell ref="J2:L2"/>
    <mergeCell ref="M2:O2"/>
  </mergeCells>
  <printOptions/>
  <pageMargins left="0.75" right="0.75" top="1" bottom="1" header="0.4921259845" footer="0.4921259845"/>
  <pageSetup fitToHeight="1" fitToWidth="1"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vavra</dc:creator>
  <cp:keywords/>
  <dc:description/>
  <cp:lastModifiedBy>kalasovh</cp:lastModifiedBy>
  <cp:lastPrinted>2013-01-04T07:47:56Z</cp:lastPrinted>
  <dcterms:created xsi:type="dcterms:W3CDTF">2002-03-21T09:18:06Z</dcterms:created>
  <dcterms:modified xsi:type="dcterms:W3CDTF">2013-01-04T07:47:58Z</dcterms:modified>
  <cp:category/>
  <cp:version/>
  <cp:contentType/>
  <cp:contentStatus/>
</cp:coreProperties>
</file>