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20" windowHeight="9045" activeTab="1"/>
  </bookViews>
  <sheets>
    <sheet name="Bilance nominální" sheetId="1" r:id="rId1"/>
    <sheet name="Bilance kupní síla" sheetId="2" r:id="rId2"/>
    <sheet name="List3" sheetId="3" r:id="rId3"/>
  </sheets>
  <definedNames>
    <definedName name="inflm">'Bilance kupní síla'!$F$2</definedName>
    <definedName name="urkh">'Bilance nominální'!$H$14</definedName>
    <definedName name="urmum">'Bilance nominální'!$H$12</definedName>
    <definedName name="urnh">'Bilance nominální'!$H$13</definedName>
    <definedName name="urssm">'Bilance nominální'!$H$11</definedName>
  </definedNames>
  <calcPr fullCalcOnLoad="1"/>
</workbook>
</file>

<file path=xl/sharedStrings.xml><?xml version="1.0" encoding="utf-8"?>
<sst xmlns="http://schemas.openxmlformats.org/spreadsheetml/2006/main" count="71" uniqueCount="56">
  <si>
    <t>1.</t>
  </si>
  <si>
    <t>2.</t>
  </si>
  <si>
    <t>3.</t>
  </si>
  <si>
    <t>4.</t>
  </si>
  <si>
    <t>Po ukončení stavebního spoření se naspořená částka užije na částečnou úhradu jistiny meziúvěru.</t>
  </si>
  <si>
    <t>Po skončení stavebního spoření se zbytek neuhrazené jistiny transformuje na klasickou osmiletou hypotéku s úrokovou sazbou. 4,8%</t>
  </si>
  <si>
    <t>Osmiletý meziúvěr na částku 2 mil. Kč na úrok 4,5%. Po dobu stavebního spoření se z něj platí jen naběhlé úroky.</t>
  </si>
  <si>
    <t>A.</t>
  </si>
  <si>
    <t>Úroková sazba stavebního spoření (úroky se připisují měsičně) p.a.:</t>
  </si>
  <si>
    <t>Úroková sazba meziúvěru (úroky se připisují měsičně) p.a.:</t>
  </si>
  <si>
    <t>Úroková sazba stavebního spoření měsíční:</t>
  </si>
  <si>
    <t>Úroková sazba meziúvěru měsíční:</t>
  </si>
  <si>
    <t>Úroková sazba následujícího hypotéčního úvěru p.a.:</t>
  </si>
  <si>
    <t>Úroková sazba následujícího hypotéčního úvěru měsíční:</t>
  </si>
  <si>
    <t>Úroková sazba klasické hypotéky (úrok se připisuje měsíčně) p.a.:</t>
  </si>
  <si>
    <t>Osmileté stavební spoření (se státní podporou 4,5 tis.Kč ročně) na cílovou částku 2 mil. Kč, s úrokovou mírou 2%. (50% naspořeno, 50% úvěr).</t>
  </si>
  <si>
    <t>Měsíc</t>
  </si>
  <si>
    <t>Měsíční platba ze stavebního spoření v Kč</t>
  </si>
  <si>
    <t>Náklady správy</t>
  </si>
  <si>
    <t>Státní příspěvek</t>
  </si>
  <si>
    <t>Stav spořícího účtu na počátku období</t>
  </si>
  <si>
    <t>Stav spořícího účtu na konci období období</t>
  </si>
  <si>
    <t>Mimořádné placené náklady</t>
  </si>
  <si>
    <t>Stav meziúvěru nakonci období</t>
  </si>
  <si>
    <t>Stav následného úvěru po konci stavebního spoření</t>
  </si>
  <si>
    <t>Placený úrok z meziúvěru, úrok hypotéčního úvěru</t>
  </si>
  <si>
    <t>Splátka obou úvětrů</t>
  </si>
  <si>
    <t>Naběhlý úrok za období, spoření</t>
  </si>
  <si>
    <t xml:space="preserve">Příjem z meziúvěru </t>
  </si>
  <si>
    <t>Bilance (vlastní příjmy-vlastní výdaje)</t>
  </si>
  <si>
    <t>Ekvivalentní střední měsíční úrok:</t>
  </si>
  <si>
    <t>Ekvivalentní střední úrok p.a.d.:</t>
  </si>
  <si>
    <t>Ekvivalentní střední úrok p.a.h.:</t>
  </si>
  <si>
    <t>Kombinace stavební spoření, meziúvěr, následný hypotéční úvěr</t>
  </si>
  <si>
    <t>Jeho splátka</t>
  </si>
  <si>
    <t>Naběhlé úroky</t>
  </si>
  <si>
    <t>Celkem</t>
  </si>
  <si>
    <t>Úspora na stavební spoření</t>
  </si>
  <si>
    <t>Předpokládaná meziroční inflace měřená CPI</t>
  </si>
  <si>
    <t>Předpokládaná meziměsíční inflace měřená CPI</t>
  </si>
  <si>
    <t>Diskontní faktor</t>
  </si>
  <si>
    <t>Diskontovaná bilance, trojkombinace: stavební spoření, meziúvěr, zbytkový hypotéční úvěr</t>
  </si>
  <si>
    <t>Ekvivalentní úroková míra trojkombinace</t>
  </si>
  <si>
    <t>Ekvivalentní úroková míra "klasická" hypotéka</t>
  </si>
  <si>
    <t>Diskontovaná bilance, "klasická" hypotéka</t>
  </si>
  <si>
    <t>Úroková sazba "klasické" hypotéky měsíční:</t>
  </si>
  <si>
    <t>"Klasická" hypotéka na 16-let  na částku 2 mil. Kč s ůrokovou sazbou 4,8%.</t>
  </si>
  <si>
    <t>Příjem z "klasického" hypotéčního úvěru</t>
  </si>
  <si>
    <t>Stav "klasického" hypotéčního úvěru</t>
  </si>
  <si>
    <t>"Klasická" hypotéka</t>
  </si>
  <si>
    <t>Měsíční</t>
  </si>
  <si>
    <t>Roční d.</t>
  </si>
  <si>
    <t>Roční h.</t>
  </si>
  <si>
    <t>Bilance (vlastní příjmy-vlastní výdaje), bez dalších nákladů</t>
  </si>
  <si>
    <t>Všechny platby</t>
  </si>
  <si>
    <t>Platby bez dalších nákladů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</si>
</sst>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[$-405]d\.\ mmmm\ yyyy"/>
    <numFmt numFmtId="166" formatCode="0.000%"/>
    <numFmt numFmtId="167" formatCode="0.0000%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30"/>
      <name val="Calibri"/>
      <family val="2"/>
    </font>
    <font>
      <b/>
      <sz val="10"/>
      <color indexed="3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2060"/>
      <name val="Calibri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70C0"/>
      <name val="Calibri"/>
      <family val="2"/>
    </font>
    <font>
      <b/>
      <sz val="10"/>
      <color rgb="FF0070C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 vertical="center" textRotation="90" wrapText="1"/>
    </xf>
    <xf numFmtId="3" fontId="0" fillId="0" borderId="0" xfId="0" applyNumberFormat="1" applyAlignment="1">
      <alignment/>
    </xf>
    <xf numFmtId="0" fontId="41" fillId="0" borderId="21" xfId="0" applyFont="1" applyBorder="1" applyAlignment="1">
      <alignment/>
    </xf>
    <xf numFmtId="0" fontId="0" fillId="0" borderId="21" xfId="0" applyBorder="1" applyAlignment="1">
      <alignment/>
    </xf>
    <xf numFmtId="166" fontId="42" fillId="0" borderId="2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3" fillId="0" borderId="21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left" vertical="center"/>
    </xf>
    <xf numFmtId="3" fontId="44" fillId="0" borderId="21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6" fillId="0" borderId="21" xfId="0" applyFont="1" applyBorder="1" applyAlignment="1">
      <alignment horizontal="left" vertical="center"/>
    </xf>
    <xf numFmtId="3" fontId="45" fillId="0" borderId="21" xfId="0" applyNumberFormat="1" applyFont="1" applyBorder="1" applyAlignment="1">
      <alignment horizontal="right" vertical="center" wrapText="1"/>
    </xf>
    <xf numFmtId="0" fontId="0" fillId="0" borderId="22" xfId="0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textRotation="90" wrapText="1"/>
    </xf>
    <xf numFmtId="166" fontId="0" fillId="0" borderId="21" xfId="0" applyNumberFormat="1" applyBorder="1" applyAlignment="1">
      <alignment/>
    </xf>
    <xf numFmtId="10" fontId="26" fillId="0" borderId="21" xfId="0" applyNumberFormat="1" applyFont="1" applyBorder="1" applyAlignment="1">
      <alignment/>
    </xf>
    <xf numFmtId="3" fontId="45" fillId="0" borderId="23" xfId="0" applyNumberFormat="1" applyFont="1" applyBorder="1" applyAlignment="1">
      <alignment horizontal="right" vertical="center" wrapText="1"/>
    </xf>
    <xf numFmtId="0" fontId="46" fillId="0" borderId="24" xfId="0" applyFont="1" applyBorder="1" applyAlignment="1">
      <alignment horizontal="center" vertical="center" textRotation="90" wrapText="1"/>
    </xf>
    <xf numFmtId="0" fontId="0" fillId="0" borderId="21" xfId="0" applyBorder="1" applyAlignment="1">
      <alignment horizontal="right" vertical="center"/>
    </xf>
    <xf numFmtId="166" fontId="0" fillId="0" borderId="21" xfId="0" applyNumberFormat="1" applyBorder="1" applyAlignment="1">
      <alignment horizontal="right" vertical="center"/>
    </xf>
    <xf numFmtId="0" fontId="47" fillId="0" borderId="21" xfId="0" applyFont="1" applyBorder="1" applyAlignment="1">
      <alignment/>
    </xf>
    <xf numFmtId="0" fontId="41" fillId="0" borderId="21" xfId="0" applyFont="1" applyBorder="1" applyAlignment="1">
      <alignment horizontal="left"/>
    </xf>
    <xf numFmtId="166" fontId="42" fillId="0" borderId="0" xfId="0" applyNumberFormat="1" applyFont="1" applyBorder="1" applyAlignment="1">
      <alignment/>
    </xf>
    <xf numFmtId="0" fontId="41" fillId="0" borderId="22" xfId="0" applyFont="1" applyBorder="1" applyAlignment="1">
      <alignment/>
    </xf>
    <xf numFmtId="0" fontId="0" fillId="0" borderId="22" xfId="0" applyBorder="1" applyAlignment="1">
      <alignment/>
    </xf>
    <xf numFmtId="166" fontId="42" fillId="0" borderId="22" xfId="0" applyNumberFormat="1" applyFont="1" applyBorder="1" applyAlignment="1">
      <alignment/>
    </xf>
    <xf numFmtId="0" fontId="26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48" fillId="0" borderId="22" xfId="0" applyFont="1" applyBorder="1" applyAlignment="1">
      <alignment horizontal="center" vertical="center" textRotation="90" wrapText="1"/>
    </xf>
    <xf numFmtId="0" fontId="41" fillId="0" borderId="22" xfId="0" applyFont="1" applyBorder="1" applyAlignment="1">
      <alignment horizontal="left"/>
    </xf>
    <xf numFmtId="166" fontId="41" fillId="0" borderId="21" xfId="0" applyNumberFormat="1" applyFont="1" applyBorder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0"/>
  <sheetViews>
    <sheetView zoomScalePageLayoutView="0" workbookViewId="0" topLeftCell="H1">
      <pane ySplit="18" topLeftCell="A19" activePane="bottomLeft" state="frozen"/>
      <selection pane="topLeft" activeCell="A1" sqref="A1"/>
      <selection pane="bottomLeft" activeCell="AB17" sqref="AB17"/>
    </sheetView>
  </sheetViews>
  <sheetFormatPr defaultColWidth="9.140625" defaultRowHeight="15"/>
  <cols>
    <col min="1" max="1" width="4.28125" style="0" customWidth="1"/>
    <col min="7" max="8" width="8.8515625" style="0" bestFit="1" customWidth="1"/>
    <col min="16" max="16" width="1.7109375" style="0" customWidth="1"/>
    <col min="17" max="17" width="4.00390625" style="20" bestFit="1" customWidth="1"/>
    <col min="19" max="19" width="6.421875" style="0" bestFit="1" customWidth="1"/>
    <col min="21" max="21" width="7.8515625" style="0" bestFit="1" customWidth="1"/>
    <col min="22" max="22" width="6.57421875" style="0" bestFit="1" customWidth="1"/>
  </cols>
  <sheetData>
    <row r="1" spans="1:15" ht="15">
      <c r="A1" s="1" t="s">
        <v>0</v>
      </c>
      <c r="B1" s="2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5"/>
    </row>
    <row r="2" spans="1:15" ht="15">
      <c r="A2" s="4" t="s">
        <v>1</v>
      </c>
      <c r="B2" s="5" t="s">
        <v>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</row>
    <row r="3" spans="1:15" ht="15">
      <c r="A3" s="4" t="s">
        <v>2</v>
      </c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</row>
    <row r="4" spans="1:15" ht="15.75" thickBot="1">
      <c r="A4" s="7" t="s">
        <v>3</v>
      </c>
      <c r="B4" s="8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5"/>
    </row>
    <row r="5" spans="1:15" ht="15.75" thickBot="1">
      <c r="A5" s="10" t="s">
        <v>7</v>
      </c>
      <c r="B5" s="11" t="s">
        <v>46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O5" s="5"/>
    </row>
    <row r="6" spans="10:23" ht="15.75" customHeight="1" thickBot="1">
      <c r="J6" s="44" t="s">
        <v>54</v>
      </c>
      <c r="K6" s="45"/>
      <c r="L6" s="45"/>
      <c r="M6" s="45"/>
      <c r="N6" s="46"/>
      <c r="R6" s="44" t="s">
        <v>54</v>
      </c>
      <c r="S6" s="45"/>
      <c r="T6" s="45"/>
      <c r="U6" s="45"/>
      <c r="V6" s="45"/>
      <c r="W6" s="46"/>
    </row>
    <row r="7" spans="1:23" ht="15">
      <c r="A7" t="s">
        <v>8</v>
      </c>
      <c r="H7" s="13">
        <v>0.02</v>
      </c>
      <c r="J7" s="41" t="s">
        <v>30</v>
      </c>
      <c r="K7" s="42"/>
      <c r="L7" s="42"/>
      <c r="M7" s="42"/>
      <c r="N7" s="43">
        <f>IRR(N19:N210,0.001)</f>
        <v>0.004408685402852883</v>
      </c>
      <c r="O7" s="40"/>
      <c r="R7" s="48" t="s">
        <v>30</v>
      </c>
      <c r="S7" s="48"/>
      <c r="T7" s="48"/>
      <c r="U7" s="48"/>
      <c r="V7" s="48"/>
      <c r="W7" s="43">
        <f>IRR(W19:W210,0.001)</f>
        <v>0.004210696954264363</v>
      </c>
    </row>
    <row r="8" spans="1:23" ht="15">
      <c r="A8" t="s">
        <v>9</v>
      </c>
      <c r="H8" s="13">
        <v>0.045</v>
      </c>
      <c r="J8" s="17" t="s">
        <v>31</v>
      </c>
      <c r="K8" s="18"/>
      <c r="L8" s="18"/>
      <c r="M8" s="18"/>
      <c r="N8" s="19">
        <f>12*N7</f>
        <v>0.0529042248342346</v>
      </c>
      <c r="O8" s="40"/>
      <c r="R8" s="39" t="s">
        <v>31</v>
      </c>
      <c r="S8" s="39"/>
      <c r="T8" s="39"/>
      <c r="U8" s="39"/>
      <c r="V8" s="39"/>
      <c r="W8" s="19">
        <f>12*W7</f>
        <v>0.050528363451172356</v>
      </c>
    </row>
    <row r="9" spans="1:23" ht="15.75" thickBot="1">
      <c r="A9" t="s">
        <v>12</v>
      </c>
      <c r="H9" s="13">
        <v>0.048</v>
      </c>
      <c r="J9" s="17" t="s">
        <v>32</v>
      </c>
      <c r="K9" s="18"/>
      <c r="L9" s="18"/>
      <c r="M9" s="18"/>
      <c r="N9" s="19">
        <f>POWER(1+N7,12)-1</f>
        <v>0.05420607429871782</v>
      </c>
      <c r="O9" s="40"/>
      <c r="R9" s="39" t="s">
        <v>32</v>
      </c>
      <c r="S9" s="39"/>
      <c r="T9" s="39"/>
      <c r="U9" s="39"/>
      <c r="V9" s="39"/>
      <c r="W9" s="19">
        <f>POWER(1+W7,12)-1</f>
        <v>0.051715122267960156</v>
      </c>
    </row>
    <row r="10" spans="1:23" ht="15.75" thickBot="1">
      <c r="A10" t="s">
        <v>14</v>
      </c>
      <c r="H10" s="13">
        <v>0.048</v>
      </c>
      <c r="J10" s="44" t="s">
        <v>55</v>
      </c>
      <c r="K10" s="45"/>
      <c r="L10" s="45"/>
      <c r="M10" s="45"/>
      <c r="N10" s="46"/>
      <c r="R10" s="44" t="s">
        <v>55</v>
      </c>
      <c r="S10" s="45"/>
      <c r="T10" s="45"/>
      <c r="U10" s="45"/>
      <c r="V10" s="45"/>
      <c r="W10" s="46"/>
    </row>
    <row r="11" spans="1:23" ht="15">
      <c r="A11" t="s">
        <v>10</v>
      </c>
      <c r="H11" s="14">
        <f>H7/12</f>
        <v>0.0016666666666666668</v>
      </c>
      <c r="J11" s="41" t="s">
        <v>30</v>
      </c>
      <c r="K11" s="42"/>
      <c r="L11" s="42"/>
      <c r="M11" s="42"/>
      <c r="N11" s="43">
        <f>IRR(O19:O214,0.001)</f>
        <v>0.004188573334465641</v>
      </c>
      <c r="R11" s="48" t="s">
        <v>30</v>
      </c>
      <c r="S11" s="48"/>
      <c r="T11" s="48"/>
      <c r="U11" s="48"/>
      <c r="V11" s="48"/>
      <c r="W11" s="43">
        <f>IRR(X19:X214,0.001)</f>
        <v>0.003999999999999962</v>
      </c>
    </row>
    <row r="12" spans="1:23" ht="15">
      <c r="A12" t="s">
        <v>11</v>
      </c>
      <c r="H12" s="14">
        <f>H8/12</f>
        <v>0.00375</v>
      </c>
      <c r="J12" s="17" t="s">
        <v>31</v>
      </c>
      <c r="K12" s="18"/>
      <c r="L12" s="18"/>
      <c r="M12" s="18"/>
      <c r="N12" s="19">
        <f>12*N11</f>
        <v>0.050262880013587696</v>
      </c>
      <c r="R12" s="39" t="s">
        <v>31</v>
      </c>
      <c r="S12" s="39"/>
      <c r="T12" s="39"/>
      <c r="U12" s="39"/>
      <c r="V12" s="39"/>
      <c r="W12" s="49">
        <f>12*W11</f>
        <v>0.04799999999999954</v>
      </c>
    </row>
    <row r="13" spans="1:23" ht="15">
      <c r="A13" t="s">
        <v>13</v>
      </c>
      <c r="H13" s="14">
        <f>H9/12</f>
        <v>0.004</v>
      </c>
      <c r="J13" s="17" t="s">
        <v>32</v>
      </c>
      <c r="K13" s="18"/>
      <c r="L13" s="18"/>
      <c r="M13" s="18"/>
      <c r="N13" s="19">
        <f>POWER(1+N11,12)-1</f>
        <v>0.05143711376117688</v>
      </c>
      <c r="R13" s="39" t="s">
        <v>32</v>
      </c>
      <c r="S13" s="39"/>
      <c r="T13" s="39"/>
      <c r="U13" s="39"/>
      <c r="V13" s="39"/>
      <c r="W13" s="19">
        <f>POWER(1+W11,12)-1</f>
        <v>0.049070207534805954</v>
      </c>
    </row>
    <row r="14" spans="1:8" ht="15">
      <c r="A14" t="s">
        <v>45</v>
      </c>
      <c r="H14" s="14">
        <f>H10/12</f>
        <v>0.004</v>
      </c>
    </row>
    <row r="15" spans="1:11" ht="15.75" thickBot="1">
      <c r="A15" t="s">
        <v>17</v>
      </c>
      <c r="H15" s="16">
        <v>9340</v>
      </c>
      <c r="K15" s="16"/>
    </row>
    <row r="16" spans="1:24" ht="15" customHeight="1" thickBot="1">
      <c r="A16" s="44" t="s">
        <v>33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  <c r="Q16" s="50" t="s">
        <v>49</v>
      </c>
      <c r="R16" s="51"/>
      <c r="S16" s="51"/>
      <c r="T16" s="51"/>
      <c r="U16" s="51"/>
      <c r="V16" s="51"/>
      <c r="W16" s="51"/>
      <c r="X16" s="52"/>
    </row>
    <row r="17" spans="1:24" s="15" customFormat="1" ht="87.75" customHeight="1">
      <c r="A17" s="30" t="s">
        <v>16</v>
      </c>
      <c r="B17" s="30" t="s">
        <v>28</v>
      </c>
      <c r="C17" s="30" t="s">
        <v>37</v>
      </c>
      <c r="D17" s="30" t="s">
        <v>22</v>
      </c>
      <c r="E17" s="30" t="s">
        <v>18</v>
      </c>
      <c r="F17" s="30" t="s">
        <v>19</v>
      </c>
      <c r="G17" s="30" t="s">
        <v>20</v>
      </c>
      <c r="H17" s="30" t="s">
        <v>27</v>
      </c>
      <c r="I17" s="30" t="s">
        <v>21</v>
      </c>
      <c r="J17" s="30" t="s">
        <v>23</v>
      </c>
      <c r="K17" s="30" t="s">
        <v>25</v>
      </c>
      <c r="L17" s="30" t="s">
        <v>26</v>
      </c>
      <c r="M17" s="30" t="s">
        <v>24</v>
      </c>
      <c r="N17" s="30" t="s">
        <v>29</v>
      </c>
      <c r="O17" s="47" t="s">
        <v>53</v>
      </c>
      <c r="Q17" s="30" t="str">
        <f>A17</f>
        <v>Měsíc</v>
      </c>
      <c r="R17" s="30" t="s">
        <v>47</v>
      </c>
      <c r="S17" s="30" t="s">
        <v>18</v>
      </c>
      <c r="T17" s="30" t="s">
        <v>48</v>
      </c>
      <c r="U17" s="30" t="s">
        <v>34</v>
      </c>
      <c r="V17" s="30" t="s">
        <v>35</v>
      </c>
      <c r="W17" s="30" t="s">
        <v>29</v>
      </c>
      <c r="X17" s="30" t="s">
        <v>53</v>
      </c>
    </row>
    <row r="18" spans="1:24" s="21" customFormat="1" ht="13.5" customHeight="1">
      <c r="A18" s="24" t="s">
        <v>36</v>
      </c>
      <c r="B18" s="22"/>
      <c r="C18" s="23">
        <f>SUM(C19:C210)</f>
        <v>896640</v>
      </c>
      <c r="D18" s="23">
        <f>SUM(D19:D210)</f>
        <v>30000</v>
      </c>
      <c r="E18" s="23">
        <f>SUM(E19:E210)</f>
        <v>12000</v>
      </c>
      <c r="F18" s="23">
        <f>SUM(F19:F210)</f>
        <v>36000</v>
      </c>
      <c r="G18" s="22"/>
      <c r="H18" s="23">
        <f>SUM(H19:H210)</f>
        <v>76860.28432146025</v>
      </c>
      <c r="I18" s="22"/>
      <c r="J18" s="22"/>
      <c r="K18" s="23">
        <f>SUM(K19:K210)</f>
        <v>923938.4570786805</v>
      </c>
      <c r="L18" s="23">
        <f>SUM(L19:L210)</f>
        <v>1923738.1727572186</v>
      </c>
      <c r="M18" s="22"/>
      <c r="N18" s="25">
        <f>SUM(N19:N210)</f>
        <v>-857578.1727572136</v>
      </c>
      <c r="O18" s="25">
        <f>SUM(O19:O210)</f>
        <v>-815503.1727572138</v>
      </c>
      <c r="Q18" s="22"/>
      <c r="R18" s="22"/>
      <c r="S18" s="23">
        <f>SUM(S19:S210)</f>
        <v>43800</v>
      </c>
      <c r="T18" s="23"/>
      <c r="U18" s="23">
        <f>SUM(U19:U210)</f>
        <v>2864158.052840946</v>
      </c>
      <c r="V18" s="23">
        <f>SUM(V19:V210)</f>
        <v>864158.0528409623</v>
      </c>
      <c r="W18" s="25">
        <f>SUM(W19:W210)</f>
        <v>-907958.052840951</v>
      </c>
      <c r="X18" s="25">
        <f>SUM(X19:X210)</f>
        <v>-864158.0528409512</v>
      </c>
    </row>
    <row r="19" spans="1:24" ht="15">
      <c r="A19">
        <v>1</v>
      </c>
      <c r="C19" s="16">
        <f>H15</f>
        <v>9340</v>
      </c>
      <c r="D19" s="16">
        <v>15000</v>
      </c>
      <c r="E19" s="16">
        <v>50</v>
      </c>
      <c r="F19">
        <v>0</v>
      </c>
      <c r="G19" s="16">
        <v>0</v>
      </c>
      <c r="H19">
        <f>0</f>
        <v>0</v>
      </c>
      <c r="I19" s="16">
        <f>C19-E19</f>
        <v>9290</v>
      </c>
      <c r="J19" s="16">
        <f>2000000</f>
        <v>2000000</v>
      </c>
      <c r="N19" s="16">
        <f>B19-C19-D19-L19</f>
        <v>-24340</v>
      </c>
      <c r="O19" s="16">
        <f>B19-C19+E19-L19</f>
        <v>-9290</v>
      </c>
      <c r="Q19" s="20">
        <f>A19</f>
        <v>1</v>
      </c>
      <c r="R19" s="16">
        <f>B20</f>
        <v>2000000</v>
      </c>
      <c r="S19" s="16">
        <f>150+15000</f>
        <v>15150</v>
      </c>
      <c r="T19" s="16">
        <f>R19</f>
        <v>2000000</v>
      </c>
      <c r="W19" s="16">
        <f>R19-S19-U19</f>
        <v>1984850</v>
      </c>
      <c r="X19" s="16">
        <f>R19-U19</f>
        <v>2000000</v>
      </c>
    </row>
    <row r="20" spans="1:24" ht="15">
      <c r="A20">
        <f>A19+1</f>
        <v>2</v>
      </c>
      <c r="B20" s="16">
        <v>2000000</v>
      </c>
      <c r="C20" s="16">
        <f>C19</f>
        <v>9340</v>
      </c>
      <c r="D20" s="16"/>
      <c r="E20" s="16">
        <f>E19</f>
        <v>50</v>
      </c>
      <c r="F20">
        <v>0</v>
      </c>
      <c r="G20" s="16">
        <f>I19</f>
        <v>9290</v>
      </c>
      <c r="H20" s="16">
        <f aca="true" t="shared" si="0" ref="H20:H51">G20*urssm</f>
        <v>15.483333333333334</v>
      </c>
      <c r="I20" s="16">
        <f>G20+C20-E20+F20+H20</f>
        <v>18595.483333333334</v>
      </c>
      <c r="J20" s="16">
        <f>J19</f>
        <v>2000000</v>
      </c>
      <c r="K20" s="16">
        <f aca="true" t="shared" si="1" ref="K20:K51">J19*urmum</f>
        <v>7500</v>
      </c>
      <c r="L20" s="16">
        <f>K20</f>
        <v>7500</v>
      </c>
      <c r="N20" s="16">
        <f aca="true" t="shared" si="2" ref="N20:N83">B20-C20-D20-L20</f>
        <v>1983160</v>
      </c>
      <c r="O20" s="16">
        <f aca="true" t="shared" si="3" ref="O20:O83">B20-C20+E20-L20</f>
        <v>1983210</v>
      </c>
      <c r="Q20" s="20">
        <f aca="true" t="shared" si="4" ref="Q20:Q83">A20</f>
        <v>2</v>
      </c>
      <c r="S20">
        <v>150</v>
      </c>
      <c r="T20" s="16">
        <f>T19-(U20-V20)</f>
        <v>1993004.408100309</v>
      </c>
      <c r="U20" s="16">
        <f>T19*urkh/(1-POWER(1+urkh,-191))</f>
        <v>14995.59189969083</v>
      </c>
      <c r="V20" s="16">
        <f aca="true" t="shared" si="5" ref="V20:V51">T19*urkh</f>
        <v>8000</v>
      </c>
      <c r="W20" s="16">
        <f>R20-S20-U20</f>
        <v>-15145.59189969083</v>
      </c>
      <c r="X20" s="16">
        <f aca="true" t="shared" si="6" ref="X20:X83">R20-U20</f>
        <v>-14995.59189969083</v>
      </c>
    </row>
    <row r="21" spans="1:24" ht="15">
      <c r="A21">
        <f aca="true" t="shared" si="7" ref="A21:A84">A20+1</f>
        <v>3</v>
      </c>
      <c r="C21" s="16">
        <f aca="true" t="shared" si="8" ref="C21:C84">C20</f>
        <v>9340</v>
      </c>
      <c r="D21" s="16"/>
      <c r="E21" s="16">
        <f aca="true" t="shared" si="9" ref="E21:E84">E20</f>
        <v>50</v>
      </c>
      <c r="F21">
        <v>0</v>
      </c>
      <c r="G21" s="16">
        <f>I20</f>
        <v>18595.483333333334</v>
      </c>
      <c r="H21" s="16">
        <f t="shared" si="0"/>
        <v>30.992472222222226</v>
      </c>
      <c r="I21" s="16">
        <f>G21+C21-E21+F21+H21</f>
        <v>27916.475805555558</v>
      </c>
      <c r="J21" s="16">
        <f aca="true" t="shared" si="10" ref="J21:J84">J20</f>
        <v>2000000</v>
      </c>
      <c r="K21" s="16">
        <f t="shared" si="1"/>
        <v>7500</v>
      </c>
      <c r="L21" s="16">
        <f aca="true" t="shared" si="11" ref="L21:L84">K21</f>
        <v>7500</v>
      </c>
      <c r="N21" s="16">
        <f t="shared" si="2"/>
        <v>-16840</v>
      </c>
      <c r="O21" s="16">
        <f t="shared" si="3"/>
        <v>-16790</v>
      </c>
      <c r="Q21" s="20">
        <f t="shared" si="4"/>
        <v>3</v>
      </c>
      <c r="S21">
        <f>S20</f>
        <v>150</v>
      </c>
      <c r="T21" s="16">
        <f>T20-(U21-V21)</f>
        <v>1985980.8338330195</v>
      </c>
      <c r="U21" s="16">
        <f>U20</f>
        <v>14995.59189969083</v>
      </c>
      <c r="V21" s="16">
        <f t="shared" si="5"/>
        <v>7972.017632401236</v>
      </c>
      <c r="W21" s="16">
        <f aca="true" t="shared" si="12" ref="W21:X84">R21-S21-U21</f>
        <v>-15145.59189969083</v>
      </c>
      <c r="X21" s="16">
        <f t="shared" si="6"/>
        <v>-14995.59189969083</v>
      </c>
    </row>
    <row r="22" spans="1:24" ht="15">
      <c r="A22">
        <f t="shared" si="7"/>
        <v>4</v>
      </c>
      <c r="C22" s="16">
        <f t="shared" si="8"/>
        <v>9340</v>
      </c>
      <c r="D22" s="16"/>
      <c r="E22" s="16">
        <f t="shared" si="9"/>
        <v>50</v>
      </c>
      <c r="F22">
        <v>0</v>
      </c>
      <c r="G22" s="16">
        <f>I21</f>
        <v>27916.475805555558</v>
      </c>
      <c r="H22" s="16">
        <f t="shared" si="0"/>
        <v>46.52745967592593</v>
      </c>
      <c r="I22" s="16">
        <f>G22+C22-E22+F22+H22</f>
        <v>37253.003265231484</v>
      </c>
      <c r="J22" s="16">
        <f t="shared" si="10"/>
        <v>2000000</v>
      </c>
      <c r="K22" s="16">
        <f t="shared" si="1"/>
        <v>7500</v>
      </c>
      <c r="L22" s="16">
        <f t="shared" si="11"/>
        <v>7500</v>
      </c>
      <c r="N22" s="16">
        <f t="shared" si="2"/>
        <v>-16840</v>
      </c>
      <c r="O22" s="16">
        <f t="shared" si="3"/>
        <v>-16790</v>
      </c>
      <c r="Q22" s="20">
        <f t="shared" si="4"/>
        <v>4</v>
      </c>
      <c r="S22">
        <f aca="true" t="shared" si="13" ref="S22:S85">S21</f>
        <v>150</v>
      </c>
      <c r="T22" s="16">
        <f aca="true" t="shared" si="14" ref="T22:T85">T21-(U22-V22)</f>
        <v>1978929.1652686608</v>
      </c>
      <c r="U22" s="16">
        <f aca="true" t="shared" si="15" ref="U22:U85">U21</f>
        <v>14995.59189969083</v>
      </c>
      <c r="V22" s="16">
        <f t="shared" si="5"/>
        <v>7943.923335332078</v>
      </c>
      <c r="W22" s="16">
        <f t="shared" si="12"/>
        <v>-15145.59189969083</v>
      </c>
      <c r="X22" s="16">
        <f t="shared" si="6"/>
        <v>-14995.59189969083</v>
      </c>
    </row>
    <row r="23" spans="1:24" ht="15">
      <c r="A23">
        <f t="shared" si="7"/>
        <v>5</v>
      </c>
      <c r="C23" s="16">
        <f t="shared" si="8"/>
        <v>9340</v>
      </c>
      <c r="D23" s="16"/>
      <c r="E23" s="16">
        <f t="shared" si="9"/>
        <v>50</v>
      </c>
      <c r="F23">
        <v>0</v>
      </c>
      <c r="G23" s="16">
        <f>I22</f>
        <v>37253.003265231484</v>
      </c>
      <c r="H23" s="16">
        <f t="shared" si="0"/>
        <v>62.08833877538581</v>
      </c>
      <c r="I23" s="16">
        <f>G23+C23-E23+F23+H23</f>
        <v>46605.09160400687</v>
      </c>
      <c r="J23" s="16">
        <f t="shared" si="10"/>
        <v>2000000</v>
      </c>
      <c r="K23" s="16">
        <f t="shared" si="1"/>
        <v>7500</v>
      </c>
      <c r="L23" s="16">
        <f t="shared" si="11"/>
        <v>7500</v>
      </c>
      <c r="N23" s="16">
        <f t="shared" si="2"/>
        <v>-16840</v>
      </c>
      <c r="O23" s="16">
        <f t="shared" si="3"/>
        <v>-16790</v>
      </c>
      <c r="Q23" s="20">
        <f t="shared" si="4"/>
        <v>5</v>
      </c>
      <c r="S23">
        <f t="shared" si="13"/>
        <v>150</v>
      </c>
      <c r="T23" s="16">
        <f t="shared" si="14"/>
        <v>1971849.2900300445</v>
      </c>
      <c r="U23" s="16">
        <f t="shared" si="15"/>
        <v>14995.59189969083</v>
      </c>
      <c r="V23" s="16">
        <f t="shared" si="5"/>
        <v>7915.7166610746435</v>
      </c>
      <c r="W23" s="16">
        <f t="shared" si="12"/>
        <v>-15145.59189969083</v>
      </c>
      <c r="X23" s="16">
        <f t="shared" si="6"/>
        <v>-14995.59189969083</v>
      </c>
    </row>
    <row r="24" spans="1:24" ht="15">
      <c r="A24">
        <f t="shared" si="7"/>
        <v>6</v>
      </c>
      <c r="C24" s="16">
        <f t="shared" si="8"/>
        <v>9340</v>
      </c>
      <c r="D24" s="16"/>
      <c r="E24" s="16">
        <f t="shared" si="9"/>
        <v>50</v>
      </c>
      <c r="F24">
        <v>0</v>
      </c>
      <c r="G24" s="16">
        <f>I23</f>
        <v>46605.09160400687</v>
      </c>
      <c r="H24" s="16">
        <f t="shared" si="0"/>
        <v>77.67515267334478</v>
      </c>
      <c r="I24" s="16">
        <f>G24+C24-E24+F24+H24</f>
        <v>55972.76675668021</v>
      </c>
      <c r="J24" s="16">
        <f t="shared" si="10"/>
        <v>2000000</v>
      </c>
      <c r="K24" s="16">
        <f t="shared" si="1"/>
        <v>7500</v>
      </c>
      <c r="L24" s="16">
        <f t="shared" si="11"/>
        <v>7500</v>
      </c>
      <c r="N24" s="16">
        <f t="shared" si="2"/>
        <v>-16840</v>
      </c>
      <c r="O24" s="16">
        <f t="shared" si="3"/>
        <v>-16790</v>
      </c>
      <c r="Q24" s="20">
        <f t="shared" si="4"/>
        <v>6</v>
      </c>
      <c r="S24">
        <f t="shared" si="13"/>
        <v>150</v>
      </c>
      <c r="T24" s="16">
        <f t="shared" si="14"/>
        <v>1964741.095290474</v>
      </c>
      <c r="U24" s="16">
        <f t="shared" si="15"/>
        <v>14995.59189969083</v>
      </c>
      <c r="V24" s="16">
        <f t="shared" si="5"/>
        <v>7887.397160120178</v>
      </c>
      <c r="W24" s="16">
        <f t="shared" si="12"/>
        <v>-15145.59189969083</v>
      </c>
      <c r="X24" s="16">
        <f t="shared" si="6"/>
        <v>-14995.59189969083</v>
      </c>
    </row>
    <row r="25" spans="1:24" ht="15">
      <c r="A25">
        <f t="shared" si="7"/>
        <v>7</v>
      </c>
      <c r="C25" s="16">
        <f t="shared" si="8"/>
        <v>9340</v>
      </c>
      <c r="D25" s="16"/>
      <c r="E25" s="16">
        <f t="shared" si="9"/>
        <v>50</v>
      </c>
      <c r="F25">
        <v>0</v>
      </c>
      <c r="G25" s="16">
        <f aca="true" t="shared" si="16" ref="G25:G88">I24</f>
        <v>55972.76675668021</v>
      </c>
      <c r="H25" s="16">
        <f t="shared" si="0"/>
        <v>93.28794459446702</v>
      </c>
      <c r="I25" s="16">
        <f aca="true" t="shared" si="17" ref="I25:I88">G25+C25-E25+F25+H25</f>
        <v>65356.054701274676</v>
      </c>
      <c r="J25" s="16">
        <f t="shared" si="10"/>
        <v>2000000</v>
      </c>
      <c r="K25" s="16">
        <f t="shared" si="1"/>
        <v>7500</v>
      </c>
      <c r="L25" s="16">
        <f t="shared" si="11"/>
        <v>7500</v>
      </c>
      <c r="N25" s="16">
        <f t="shared" si="2"/>
        <v>-16840</v>
      </c>
      <c r="O25" s="16">
        <f t="shared" si="3"/>
        <v>-16790</v>
      </c>
      <c r="Q25" s="20">
        <f t="shared" si="4"/>
        <v>7</v>
      </c>
      <c r="S25">
        <f t="shared" si="13"/>
        <v>150</v>
      </c>
      <c r="T25" s="16">
        <f t="shared" si="14"/>
        <v>1957604.467771945</v>
      </c>
      <c r="U25" s="16">
        <f t="shared" si="15"/>
        <v>14995.59189969083</v>
      </c>
      <c r="V25" s="16">
        <f t="shared" si="5"/>
        <v>7858.964381161895</v>
      </c>
      <c r="W25" s="16">
        <f t="shared" si="12"/>
        <v>-15145.59189969083</v>
      </c>
      <c r="X25" s="16">
        <f t="shared" si="6"/>
        <v>-14995.59189969083</v>
      </c>
    </row>
    <row r="26" spans="1:24" ht="15">
      <c r="A26">
        <f t="shared" si="7"/>
        <v>8</v>
      </c>
      <c r="C26" s="16">
        <f t="shared" si="8"/>
        <v>9340</v>
      </c>
      <c r="D26" s="16"/>
      <c r="E26" s="16">
        <f t="shared" si="9"/>
        <v>50</v>
      </c>
      <c r="F26">
        <v>0</v>
      </c>
      <c r="G26" s="16">
        <f t="shared" si="16"/>
        <v>65356.054701274676</v>
      </c>
      <c r="H26" s="16">
        <f t="shared" si="0"/>
        <v>108.9267578354578</v>
      </c>
      <c r="I26" s="16">
        <f t="shared" si="17"/>
        <v>74754.98145911013</v>
      </c>
      <c r="J26" s="16">
        <f t="shared" si="10"/>
        <v>2000000</v>
      </c>
      <c r="K26" s="16">
        <f t="shared" si="1"/>
        <v>7500</v>
      </c>
      <c r="L26" s="16">
        <f t="shared" si="11"/>
        <v>7500</v>
      </c>
      <c r="N26" s="16">
        <f t="shared" si="2"/>
        <v>-16840</v>
      </c>
      <c r="O26" s="16">
        <f t="shared" si="3"/>
        <v>-16790</v>
      </c>
      <c r="Q26" s="20">
        <f t="shared" si="4"/>
        <v>8</v>
      </c>
      <c r="S26">
        <f t="shared" si="13"/>
        <v>150</v>
      </c>
      <c r="T26" s="16">
        <f t="shared" si="14"/>
        <v>1950439.293743342</v>
      </c>
      <c r="U26" s="16">
        <f t="shared" si="15"/>
        <v>14995.59189969083</v>
      </c>
      <c r="V26" s="16">
        <f t="shared" si="5"/>
        <v>7830.41787108778</v>
      </c>
      <c r="W26" s="16">
        <f t="shared" si="12"/>
        <v>-15145.59189969083</v>
      </c>
      <c r="X26" s="16">
        <f t="shared" si="6"/>
        <v>-14995.59189969083</v>
      </c>
    </row>
    <row r="27" spans="1:24" ht="15">
      <c r="A27">
        <f t="shared" si="7"/>
        <v>9</v>
      </c>
      <c r="C27" s="16">
        <f t="shared" si="8"/>
        <v>9340</v>
      </c>
      <c r="D27" s="16"/>
      <c r="E27" s="16">
        <f t="shared" si="9"/>
        <v>50</v>
      </c>
      <c r="F27">
        <v>0</v>
      </c>
      <c r="G27" s="16">
        <f t="shared" si="16"/>
        <v>74754.98145911013</v>
      </c>
      <c r="H27" s="16">
        <f t="shared" si="0"/>
        <v>124.59163576518355</v>
      </c>
      <c r="I27" s="16">
        <f t="shared" si="17"/>
        <v>84169.57309487532</v>
      </c>
      <c r="J27" s="16">
        <f t="shared" si="10"/>
        <v>2000000</v>
      </c>
      <c r="K27" s="16">
        <f t="shared" si="1"/>
        <v>7500</v>
      </c>
      <c r="L27" s="16">
        <f t="shared" si="11"/>
        <v>7500</v>
      </c>
      <c r="N27" s="16">
        <f t="shared" si="2"/>
        <v>-16840</v>
      </c>
      <c r="O27" s="16">
        <f t="shared" si="3"/>
        <v>-16790</v>
      </c>
      <c r="Q27" s="20">
        <f t="shared" si="4"/>
        <v>9</v>
      </c>
      <c r="S27">
        <f t="shared" si="13"/>
        <v>150</v>
      </c>
      <c r="T27" s="16">
        <f t="shared" si="14"/>
        <v>1943245.4590186244</v>
      </c>
      <c r="U27" s="16">
        <f t="shared" si="15"/>
        <v>14995.59189969083</v>
      </c>
      <c r="V27" s="16">
        <f t="shared" si="5"/>
        <v>7801.757174973368</v>
      </c>
      <c r="W27" s="16">
        <f t="shared" si="12"/>
        <v>-15145.59189969083</v>
      </c>
      <c r="X27" s="16">
        <f t="shared" si="6"/>
        <v>-14995.59189969083</v>
      </c>
    </row>
    <row r="28" spans="1:24" ht="15">
      <c r="A28">
        <f t="shared" si="7"/>
        <v>10</v>
      </c>
      <c r="C28" s="16">
        <f t="shared" si="8"/>
        <v>9340</v>
      </c>
      <c r="D28" s="16"/>
      <c r="E28" s="16">
        <f t="shared" si="9"/>
        <v>50</v>
      </c>
      <c r="F28">
        <v>0</v>
      </c>
      <c r="G28" s="16">
        <f t="shared" si="16"/>
        <v>84169.57309487532</v>
      </c>
      <c r="H28" s="16">
        <f t="shared" si="0"/>
        <v>140.28262182479222</v>
      </c>
      <c r="I28" s="16">
        <f t="shared" si="17"/>
        <v>93599.85571670011</v>
      </c>
      <c r="J28" s="16">
        <f t="shared" si="10"/>
        <v>2000000</v>
      </c>
      <c r="K28" s="16">
        <f t="shared" si="1"/>
        <v>7500</v>
      </c>
      <c r="L28" s="16">
        <f t="shared" si="11"/>
        <v>7500</v>
      </c>
      <c r="N28" s="16">
        <f t="shared" si="2"/>
        <v>-16840</v>
      </c>
      <c r="O28" s="16">
        <f t="shared" si="3"/>
        <v>-16790</v>
      </c>
      <c r="Q28" s="20">
        <f t="shared" si="4"/>
        <v>10</v>
      </c>
      <c r="S28">
        <f t="shared" si="13"/>
        <v>150</v>
      </c>
      <c r="T28" s="16">
        <f t="shared" si="14"/>
        <v>1936022.848955008</v>
      </c>
      <c r="U28" s="16">
        <f t="shared" si="15"/>
        <v>14995.59189969083</v>
      </c>
      <c r="V28" s="16">
        <f t="shared" si="5"/>
        <v>7772.981836074498</v>
      </c>
      <c r="W28" s="16">
        <f t="shared" si="12"/>
        <v>-15145.59189969083</v>
      </c>
      <c r="X28" s="16">
        <f t="shared" si="6"/>
        <v>-14995.59189969083</v>
      </c>
    </row>
    <row r="29" spans="1:24" ht="15">
      <c r="A29">
        <f t="shared" si="7"/>
        <v>11</v>
      </c>
      <c r="C29" s="16">
        <f t="shared" si="8"/>
        <v>9340</v>
      </c>
      <c r="D29" s="16"/>
      <c r="E29" s="16">
        <f t="shared" si="9"/>
        <v>50</v>
      </c>
      <c r="F29">
        <v>0</v>
      </c>
      <c r="G29" s="16">
        <f t="shared" si="16"/>
        <v>93599.85571670011</v>
      </c>
      <c r="H29" s="16">
        <f t="shared" si="0"/>
        <v>155.99975952783353</v>
      </c>
      <c r="I29" s="16">
        <f t="shared" si="17"/>
        <v>103045.85547622795</v>
      </c>
      <c r="J29" s="16">
        <f t="shared" si="10"/>
        <v>2000000</v>
      </c>
      <c r="K29" s="16">
        <f t="shared" si="1"/>
        <v>7500</v>
      </c>
      <c r="L29" s="16">
        <f t="shared" si="11"/>
        <v>7500</v>
      </c>
      <c r="N29" s="16">
        <f t="shared" si="2"/>
        <v>-16840</v>
      </c>
      <c r="O29" s="16">
        <f t="shared" si="3"/>
        <v>-16790</v>
      </c>
      <c r="Q29" s="20">
        <f t="shared" si="4"/>
        <v>11</v>
      </c>
      <c r="S29">
        <f t="shared" si="13"/>
        <v>150</v>
      </c>
      <c r="T29" s="16">
        <f t="shared" si="14"/>
        <v>1928771.348451137</v>
      </c>
      <c r="U29" s="16">
        <f t="shared" si="15"/>
        <v>14995.59189969083</v>
      </c>
      <c r="V29" s="16">
        <f t="shared" si="5"/>
        <v>7744.091395820032</v>
      </c>
      <c r="W29" s="16">
        <f t="shared" si="12"/>
        <v>-15145.59189969083</v>
      </c>
      <c r="X29" s="16">
        <f t="shared" si="6"/>
        <v>-14995.59189969083</v>
      </c>
    </row>
    <row r="30" spans="1:24" ht="15">
      <c r="A30">
        <f t="shared" si="7"/>
        <v>12</v>
      </c>
      <c r="C30" s="16">
        <f t="shared" si="8"/>
        <v>9340</v>
      </c>
      <c r="D30" s="16"/>
      <c r="E30" s="16">
        <f t="shared" si="9"/>
        <v>50</v>
      </c>
      <c r="F30">
        <v>0</v>
      </c>
      <c r="G30" s="16">
        <f t="shared" si="16"/>
        <v>103045.85547622795</v>
      </c>
      <c r="H30" s="16">
        <f t="shared" si="0"/>
        <v>171.74309246037993</v>
      </c>
      <c r="I30" s="16">
        <f t="shared" si="17"/>
        <v>112507.59856868834</v>
      </c>
      <c r="J30" s="16">
        <f t="shared" si="10"/>
        <v>2000000</v>
      </c>
      <c r="K30" s="16">
        <f t="shared" si="1"/>
        <v>7500</v>
      </c>
      <c r="L30" s="16">
        <f t="shared" si="11"/>
        <v>7500</v>
      </c>
      <c r="N30" s="16">
        <f t="shared" si="2"/>
        <v>-16840</v>
      </c>
      <c r="O30" s="16">
        <f t="shared" si="3"/>
        <v>-16790</v>
      </c>
      <c r="Q30" s="20">
        <f t="shared" si="4"/>
        <v>12</v>
      </c>
      <c r="S30">
        <f t="shared" si="13"/>
        <v>150</v>
      </c>
      <c r="T30" s="16">
        <f t="shared" si="14"/>
        <v>1921490.8419452508</v>
      </c>
      <c r="U30" s="16">
        <f t="shared" si="15"/>
        <v>14995.59189969083</v>
      </c>
      <c r="V30" s="16">
        <f t="shared" si="5"/>
        <v>7715.085393804548</v>
      </c>
      <c r="W30" s="16">
        <f t="shared" si="12"/>
        <v>-15145.59189969083</v>
      </c>
      <c r="X30" s="16">
        <f t="shared" si="6"/>
        <v>-14995.59189969083</v>
      </c>
    </row>
    <row r="31" spans="1:24" ht="15">
      <c r="A31">
        <f t="shared" si="7"/>
        <v>13</v>
      </c>
      <c r="C31" s="16">
        <f t="shared" si="8"/>
        <v>9340</v>
      </c>
      <c r="D31" s="16"/>
      <c r="E31" s="16">
        <f t="shared" si="9"/>
        <v>50</v>
      </c>
      <c r="F31">
        <v>0</v>
      </c>
      <c r="G31" s="16">
        <f t="shared" si="16"/>
        <v>112507.59856868834</v>
      </c>
      <c r="H31" s="16">
        <f t="shared" si="0"/>
        <v>187.51266428114724</v>
      </c>
      <c r="I31" s="16">
        <f t="shared" si="17"/>
        <v>121985.11123296949</v>
      </c>
      <c r="J31" s="16">
        <f t="shared" si="10"/>
        <v>2000000</v>
      </c>
      <c r="K31" s="16">
        <f t="shared" si="1"/>
        <v>7500</v>
      </c>
      <c r="L31" s="16">
        <f t="shared" si="11"/>
        <v>7500</v>
      </c>
      <c r="N31" s="16">
        <f t="shared" si="2"/>
        <v>-16840</v>
      </c>
      <c r="O31" s="16">
        <f t="shared" si="3"/>
        <v>-16790</v>
      </c>
      <c r="Q31" s="20">
        <f t="shared" si="4"/>
        <v>13</v>
      </c>
      <c r="S31">
        <f t="shared" si="13"/>
        <v>150</v>
      </c>
      <c r="T31" s="16">
        <f t="shared" si="14"/>
        <v>1914181.213413341</v>
      </c>
      <c r="U31" s="16">
        <f t="shared" si="15"/>
        <v>14995.59189969083</v>
      </c>
      <c r="V31" s="16">
        <f t="shared" si="5"/>
        <v>7685.963367781003</v>
      </c>
      <c r="W31" s="16">
        <f t="shared" si="12"/>
        <v>-15145.59189969083</v>
      </c>
      <c r="X31" s="16">
        <f t="shared" si="6"/>
        <v>-14995.59189969083</v>
      </c>
    </row>
    <row r="32" spans="1:24" ht="15">
      <c r="A32">
        <f t="shared" si="7"/>
        <v>14</v>
      </c>
      <c r="C32" s="16">
        <f t="shared" si="8"/>
        <v>9340</v>
      </c>
      <c r="D32" s="16"/>
      <c r="E32" s="16">
        <f t="shared" si="9"/>
        <v>50</v>
      </c>
      <c r="F32">
        <v>0</v>
      </c>
      <c r="G32" s="16">
        <f t="shared" si="16"/>
        <v>121985.11123296949</v>
      </c>
      <c r="H32" s="16">
        <f t="shared" si="0"/>
        <v>203.30851872161583</v>
      </c>
      <c r="I32" s="16">
        <f t="shared" si="17"/>
        <v>131478.4197516911</v>
      </c>
      <c r="J32" s="16">
        <f t="shared" si="10"/>
        <v>2000000</v>
      </c>
      <c r="K32" s="16">
        <f t="shared" si="1"/>
        <v>7500</v>
      </c>
      <c r="L32" s="16">
        <f t="shared" si="11"/>
        <v>7500</v>
      </c>
      <c r="N32" s="16">
        <f t="shared" si="2"/>
        <v>-16840</v>
      </c>
      <c r="O32" s="16">
        <f t="shared" si="3"/>
        <v>-16790</v>
      </c>
      <c r="Q32" s="20">
        <f t="shared" si="4"/>
        <v>14</v>
      </c>
      <c r="S32">
        <f t="shared" si="13"/>
        <v>150</v>
      </c>
      <c r="T32" s="16">
        <f t="shared" si="14"/>
        <v>1906842.3463673035</v>
      </c>
      <c r="U32" s="16">
        <f t="shared" si="15"/>
        <v>14995.59189969083</v>
      </c>
      <c r="V32" s="16">
        <f t="shared" si="5"/>
        <v>7656.724853653364</v>
      </c>
      <c r="W32" s="16">
        <f t="shared" si="12"/>
        <v>-15145.59189969083</v>
      </c>
      <c r="X32" s="16">
        <f t="shared" si="6"/>
        <v>-14995.59189969083</v>
      </c>
    </row>
    <row r="33" spans="1:24" ht="15">
      <c r="A33">
        <f t="shared" si="7"/>
        <v>15</v>
      </c>
      <c r="C33" s="16">
        <f t="shared" si="8"/>
        <v>9340</v>
      </c>
      <c r="D33" s="16"/>
      <c r="E33" s="16">
        <f t="shared" si="9"/>
        <v>50</v>
      </c>
      <c r="F33">
        <v>0</v>
      </c>
      <c r="G33" s="16">
        <f t="shared" si="16"/>
        <v>131478.4197516911</v>
      </c>
      <c r="H33" s="16">
        <f t="shared" si="0"/>
        <v>219.13069958615185</v>
      </c>
      <c r="I33" s="16">
        <f t="shared" si="17"/>
        <v>140987.55045127726</v>
      </c>
      <c r="J33" s="16">
        <f t="shared" si="10"/>
        <v>2000000</v>
      </c>
      <c r="K33" s="16">
        <f t="shared" si="1"/>
        <v>7500</v>
      </c>
      <c r="L33" s="16">
        <f t="shared" si="11"/>
        <v>7500</v>
      </c>
      <c r="N33" s="16">
        <f t="shared" si="2"/>
        <v>-16840</v>
      </c>
      <c r="O33" s="16">
        <f t="shared" si="3"/>
        <v>-16790</v>
      </c>
      <c r="Q33" s="20">
        <f t="shared" si="4"/>
        <v>15</v>
      </c>
      <c r="S33">
        <f t="shared" si="13"/>
        <v>150</v>
      </c>
      <c r="T33" s="16">
        <f t="shared" si="14"/>
        <v>1899474.1238530818</v>
      </c>
      <c r="U33" s="16">
        <f t="shared" si="15"/>
        <v>14995.59189969083</v>
      </c>
      <c r="V33" s="16">
        <f t="shared" si="5"/>
        <v>7627.369385469215</v>
      </c>
      <c r="W33" s="16">
        <f t="shared" si="12"/>
        <v>-15145.59189969083</v>
      </c>
      <c r="X33" s="16">
        <f t="shared" si="6"/>
        <v>-14995.59189969083</v>
      </c>
    </row>
    <row r="34" spans="1:24" ht="15">
      <c r="A34">
        <f t="shared" si="7"/>
        <v>16</v>
      </c>
      <c r="C34" s="16">
        <f t="shared" si="8"/>
        <v>9340</v>
      </c>
      <c r="D34" s="16"/>
      <c r="E34" s="16">
        <f t="shared" si="9"/>
        <v>50</v>
      </c>
      <c r="F34" s="16">
        <v>4500</v>
      </c>
      <c r="G34" s="16">
        <f t="shared" si="16"/>
        <v>140987.55045127726</v>
      </c>
      <c r="H34" s="16">
        <f t="shared" si="0"/>
        <v>234.9792507521288</v>
      </c>
      <c r="I34" s="16">
        <f t="shared" si="17"/>
        <v>155012.5297020294</v>
      </c>
      <c r="J34" s="16">
        <f t="shared" si="10"/>
        <v>2000000</v>
      </c>
      <c r="K34" s="16">
        <f t="shared" si="1"/>
        <v>7500</v>
      </c>
      <c r="L34" s="16">
        <f t="shared" si="11"/>
        <v>7500</v>
      </c>
      <c r="N34" s="16">
        <f t="shared" si="2"/>
        <v>-16840</v>
      </c>
      <c r="O34" s="16">
        <f t="shared" si="3"/>
        <v>-16790</v>
      </c>
      <c r="Q34" s="20">
        <f t="shared" si="4"/>
        <v>16</v>
      </c>
      <c r="S34">
        <f t="shared" si="13"/>
        <v>150</v>
      </c>
      <c r="T34" s="16">
        <f t="shared" si="14"/>
        <v>1892076.4284488033</v>
      </c>
      <c r="U34" s="16">
        <f t="shared" si="15"/>
        <v>14995.59189969083</v>
      </c>
      <c r="V34" s="16">
        <f t="shared" si="5"/>
        <v>7597.896495412328</v>
      </c>
      <c r="W34" s="16">
        <f t="shared" si="12"/>
        <v>-15145.59189969083</v>
      </c>
      <c r="X34" s="16">
        <f t="shared" si="6"/>
        <v>-14995.59189969083</v>
      </c>
    </row>
    <row r="35" spans="1:24" ht="15">
      <c r="A35">
        <f t="shared" si="7"/>
        <v>17</v>
      </c>
      <c r="C35" s="16">
        <f t="shared" si="8"/>
        <v>9340</v>
      </c>
      <c r="D35" s="16"/>
      <c r="E35" s="16">
        <f t="shared" si="9"/>
        <v>50</v>
      </c>
      <c r="F35">
        <v>0</v>
      </c>
      <c r="G35" s="16">
        <f t="shared" si="16"/>
        <v>155012.5297020294</v>
      </c>
      <c r="H35" s="16">
        <f t="shared" si="0"/>
        <v>258.354216170049</v>
      </c>
      <c r="I35" s="16">
        <f t="shared" si="17"/>
        <v>164560.88391819946</v>
      </c>
      <c r="J35" s="16">
        <f t="shared" si="10"/>
        <v>2000000</v>
      </c>
      <c r="K35" s="16">
        <f t="shared" si="1"/>
        <v>7500</v>
      </c>
      <c r="L35" s="16">
        <f t="shared" si="11"/>
        <v>7500</v>
      </c>
      <c r="N35" s="16">
        <f t="shared" si="2"/>
        <v>-16840</v>
      </c>
      <c r="O35" s="16">
        <f t="shared" si="3"/>
        <v>-16790</v>
      </c>
      <c r="Q35" s="20">
        <f t="shared" si="4"/>
        <v>17</v>
      </c>
      <c r="S35">
        <f t="shared" si="13"/>
        <v>150</v>
      </c>
      <c r="T35" s="16">
        <f t="shared" si="14"/>
        <v>1884649.1422629077</v>
      </c>
      <c r="U35" s="16">
        <f t="shared" si="15"/>
        <v>14995.59189969083</v>
      </c>
      <c r="V35" s="16">
        <f t="shared" si="5"/>
        <v>7568.305713795213</v>
      </c>
      <c r="W35" s="16">
        <f t="shared" si="12"/>
        <v>-15145.59189969083</v>
      </c>
      <c r="X35" s="16">
        <f t="shared" si="6"/>
        <v>-14995.59189969083</v>
      </c>
    </row>
    <row r="36" spans="1:24" ht="15">
      <c r="A36">
        <f t="shared" si="7"/>
        <v>18</v>
      </c>
      <c r="C36" s="16">
        <f t="shared" si="8"/>
        <v>9340</v>
      </c>
      <c r="D36" s="16"/>
      <c r="E36" s="16">
        <f t="shared" si="9"/>
        <v>50</v>
      </c>
      <c r="F36">
        <v>0</v>
      </c>
      <c r="G36" s="16">
        <f t="shared" si="16"/>
        <v>164560.88391819946</v>
      </c>
      <c r="H36" s="16">
        <f t="shared" si="0"/>
        <v>274.2681398636658</v>
      </c>
      <c r="I36" s="16">
        <f t="shared" si="17"/>
        <v>174125.15205806313</v>
      </c>
      <c r="J36" s="16">
        <f t="shared" si="10"/>
        <v>2000000</v>
      </c>
      <c r="K36" s="16">
        <f t="shared" si="1"/>
        <v>7500</v>
      </c>
      <c r="L36" s="16">
        <f t="shared" si="11"/>
        <v>7500</v>
      </c>
      <c r="N36" s="16">
        <f t="shared" si="2"/>
        <v>-16840</v>
      </c>
      <c r="O36" s="16">
        <f t="shared" si="3"/>
        <v>-16790</v>
      </c>
      <c r="Q36" s="20">
        <f t="shared" si="4"/>
        <v>18</v>
      </c>
      <c r="S36">
        <f t="shared" si="13"/>
        <v>150</v>
      </c>
      <c r="T36" s="16">
        <f t="shared" si="14"/>
        <v>1877192.1469322685</v>
      </c>
      <c r="U36" s="16">
        <f t="shared" si="15"/>
        <v>14995.59189969083</v>
      </c>
      <c r="V36" s="16">
        <f t="shared" si="5"/>
        <v>7538.596569051631</v>
      </c>
      <c r="W36" s="16">
        <f t="shared" si="12"/>
        <v>-15145.59189969083</v>
      </c>
      <c r="X36" s="16">
        <f t="shared" si="6"/>
        <v>-14995.59189969083</v>
      </c>
    </row>
    <row r="37" spans="1:24" ht="15">
      <c r="A37">
        <f t="shared" si="7"/>
        <v>19</v>
      </c>
      <c r="C37" s="16">
        <f t="shared" si="8"/>
        <v>9340</v>
      </c>
      <c r="D37" s="16"/>
      <c r="E37" s="16">
        <f t="shared" si="9"/>
        <v>50</v>
      </c>
      <c r="F37">
        <v>0</v>
      </c>
      <c r="G37" s="16">
        <f t="shared" si="16"/>
        <v>174125.15205806313</v>
      </c>
      <c r="H37" s="16">
        <f t="shared" si="0"/>
        <v>290.2085867634386</v>
      </c>
      <c r="I37" s="16">
        <f t="shared" si="17"/>
        <v>183705.36064482658</v>
      </c>
      <c r="J37" s="16">
        <f t="shared" si="10"/>
        <v>2000000</v>
      </c>
      <c r="K37" s="16">
        <f t="shared" si="1"/>
        <v>7500</v>
      </c>
      <c r="L37" s="16">
        <f t="shared" si="11"/>
        <v>7500</v>
      </c>
      <c r="N37" s="16">
        <f t="shared" si="2"/>
        <v>-16840</v>
      </c>
      <c r="O37" s="16">
        <f t="shared" si="3"/>
        <v>-16790</v>
      </c>
      <c r="Q37" s="20">
        <f t="shared" si="4"/>
        <v>19</v>
      </c>
      <c r="S37">
        <f t="shared" si="13"/>
        <v>150</v>
      </c>
      <c r="T37" s="16">
        <f t="shared" si="14"/>
        <v>1869705.3236203068</v>
      </c>
      <c r="U37" s="16">
        <f t="shared" si="15"/>
        <v>14995.59189969083</v>
      </c>
      <c r="V37" s="16">
        <f t="shared" si="5"/>
        <v>7508.768587729074</v>
      </c>
      <c r="W37" s="16">
        <f t="shared" si="12"/>
        <v>-15145.59189969083</v>
      </c>
      <c r="X37" s="16">
        <f t="shared" si="6"/>
        <v>-14995.59189969083</v>
      </c>
    </row>
    <row r="38" spans="1:24" ht="15">
      <c r="A38">
        <f t="shared" si="7"/>
        <v>20</v>
      </c>
      <c r="C38" s="16">
        <f t="shared" si="8"/>
        <v>9340</v>
      </c>
      <c r="D38" s="16"/>
      <c r="E38" s="16">
        <f t="shared" si="9"/>
        <v>50</v>
      </c>
      <c r="F38">
        <v>0</v>
      </c>
      <c r="G38" s="16">
        <f t="shared" si="16"/>
        <v>183705.36064482658</v>
      </c>
      <c r="H38" s="16">
        <f t="shared" si="0"/>
        <v>306.175601074711</v>
      </c>
      <c r="I38" s="16">
        <f t="shared" si="17"/>
        <v>193301.53624590128</v>
      </c>
      <c r="J38" s="16">
        <f t="shared" si="10"/>
        <v>2000000</v>
      </c>
      <c r="K38" s="16">
        <f t="shared" si="1"/>
        <v>7500</v>
      </c>
      <c r="L38" s="16">
        <f t="shared" si="11"/>
        <v>7500</v>
      </c>
      <c r="N38" s="16">
        <f t="shared" si="2"/>
        <v>-16840</v>
      </c>
      <c r="O38" s="16">
        <f t="shared" si="3"/>
        <v>-16790</v>
      </c>
      <c r="Q38" s="20">
        <f t="shared" si="4"/>
        <v>20</v>
      </c>
      <c r="S38">
        <f t="shared" si="13"/>
        <v>150</v>
      </c>
      <c r="T38" s="16">
        <f t="shared" si="14"/>
        <v>1862188.5530150973</v>
      </c>
      <c r="U38" s="16">
        <f t="shared" si="15"/>
        <v>14995.59189969083</v>
      </c>
      <c r="V38" s="16">
        <f t="shared" si="5"/>
        <v>7478.821294481228</v>
      </c>
      <c r="W38" s="16">
        <f t="shared" si="12"/>
        <v>-15145.59189969083</v>
      </c>
      <c r="X38" s="16">
        <f t="shared" si="6"/>
        <v>-14995.59189969083</v>
      </c>
    </row>
    <row r="39" spans="1:24" ht="15">
      <c r="A39">
        <f t="shared" si="7"/>
        <v>21</v>
      </c>
      <c r="C39" s="16">
        <f t="shared" si="8"/>
        <v>9340</v>
      </c>
      <c r="D39" s="16"/>
      <c r="E39" s="16">
        <f t="shared" si="9"/>
        <v>50</v>
      </c>
      <c r="F39">
        <v>0</v>
      </c>
      <c r="G39" s="16">
        <f t="shared" si="16"/>
        <v>193301.53624590128</v>
      </c>
      <c r="H39" s="16">
        <f t="shared" si="0"/>
        <v>322.1692270765022</v>
      </c>
      <c r="I39" s="16">
        <f t="shared" si="17"/>
        <v>202913.70547297777</v>
      </c>
      <c r="J39" s="16">
        <f t="shared" si="10"/>
        <v>2000000</v>
      </c>
      <c r="K39" s="16">
        <f t="shared" si="1"/>
        <v>7500</v>
      </c>
      <c r="L39" s="16">
        <f t="shared" si="11"/>
        <v>7500</v>
      </c>
      <c r="N39" s="16">
        <f t="shared" si="2"/>
        <v>-16840</v>
      </c>
      <c r="O39" s="16">
        <f t="shared" si="3"/>
        <v>-16790</v>
      </c>
      <c r="Q39" s="20">
        <f t="shared" si="4"/>
        <v>21</v>
      </c>
      <c r="S39">
        <f t="shared" si="13"/>
        <v>150</v>
      </c>
      <c r="T39" s="16">
        <f t="shared" si="14"/>
        <v>1854641.7153274668</v>
      </c>
      <c r="U39" s="16">
        <f t="shared" si="15"/>
        <v>14995.59189969083</v>
      </c>
      <c r="V39" s="16">
        <f t="shared" si="5"/>
        <v>7448.754212060389</v>
      </c>
      <c r="W39" s="16">
        <f t="shared" si="12"/>
        <v>-15145.59189969083</v>
      </c>
      <c r="X39" s="16">
        <f t="shared" si="6"/>
        <v>-14995.59189969083</v>
      </c>
    </row>
    <row r="40" spans="1:24" ht="15">
      <c r="A40">
        <f t="shared" si="7"/>
        <v>22</v>
      </c>
      <c r="C40" s="16">
        <f t="shared" si="8"/>
        <v>9340</v>
      </c>
      <c r="D40" s="16"/>
      <c r="E40" s="16">
        <f t="shared" si="9"/>
        <v>50</v>
      </c>
      <c r="F40">
        <v>0</v>
      </c>
      <c r="G40" s="16">
        <f t="shared" si="16"/>
        <v>202913.70547297777</v>
      </c>
      <c r="H40" s="16">
        <f t="shared" si="0"/>
        <v>338.18950912162967</v>
      </c>
      <c r="I40" s="16">
        <f t="shared" si="17"/>
        <v>212541.89498209942</v>
      </c>
      <c r="J40" s="16">
        <f t="shared" si="10"/>
        <v>2000000</v>
      </c>
      <c r="K40" s="16">
        <f t="shared" si="1"/>
        <v>7500</v>
      </c>
      <c r="L40" s="16">
        <f t="shared" si="11"/>
        <v>7500</v>
      </c>
      <c r="N40" s="16">
        <f t="shared" si="2"/>
        <v>-16840</v>
      </c>
      <c r="O40" s="16">
        <f t="shared" si="3"/>
        <v>-16790</v>
      </c>
      <c r="Q40" s="20">
        <f t="shared" si="4"/>
        <v>22</v>
      </c>
      <c r="S40">
        <f t="shared" si="13"/>
        <v>150</v>
      </c>
      <c r="T40" s="16">
        <f t="shared" si="14"/>
        <v>1847064.690289086</v>
      </c>
      <c r="U40" s="16">
        <f t="shared" si="15"/>
        <v>14995.59189969083</v>
      </c>
      <c r="V40" s="16">
        <f t="shared" si="5"/>
        <v>7418.566861309868</v>
      </c>
      <c r="W40" s="16">
        <f t="shared" si="12"/>
        <v>-15145.59189969083</v>
      </c>
      <c r="X40" s="16">
        <f t="shared" si="6"/>
        <v>-14995.59189969083</v>
      </c>
    </row>
    <row r="41" spans="1:24" ht="15">
      <c r="A41">
        <f t="shared" si="7"/>
        <v>23</v>
      </c>
      <c r="C41" s="16">
        <f t="shared" si="8"/>
        <v>9340</v>
      </c>
      <c r="D41" s="16"/>
      <c r="E41" s="16">
        <f t="shared" si="9"/>
        <v>50</v>
      </c>
      <c r="F41">
        <v>0</v>
      </c>
      <c r="G41" s="16">
        <f t="shared" si="16"/>
        <v>212541.89498209942</v>
      </c>
      <c r="H41" s="16">
        <f t="shared" si="0"/>
        <v>354.2364916368324</v>
      </c>
      <c r="I41" s="16">
        <f t="shared" si="17"/>
        <v>222186.13147373626</v>
      </c>
      <c r="J41" s="16">
        <f t="shared" si="10"/>
        <v>2000000</v>
      </c>
      <c r="K41" s="16">
        <f t="shared" si="1"/>
        <v>7500</v>
      </c>
      <c r="L41" s="16">
        <f t="shared" si="11"/>
        <v>7500</v>
      </c>
      <c r="N41" s="16">
        <f t="shared" si="2"/>
        <v>-16840</v>
      </c>
      <c r="O41" s="16">
        <f t="shared" si="3"/>
        <v>-16790</v>
      </c>
      <c r="Q41" s="20">
        <f t="shared" si="4"/>
        <v>23</v>
      </c>
      <c r="S41">
        <f t="shared" si="13"/>
        <v>150</v>
      </c>
      <c r="T41" s="16">
        <f t="shared" si="14"/>
        <v>1839457.3571505514</v>
      </c>
      <c r="U41" s="16">
        <f t="shared" si="15"/>
        <v>14995.59189969083</v>
      </c>
      <c r="V41" s="16">
        <f t="shared" si="5"/>
        <v>7388.258761156344</v>
      </c>
      <c r="W41" s="16">
        <f t="shared" si="12"/>
        <v>-15145.59189969083</v>
      </c>
      <c r="X41" s="16">
        <f t="shared" si="6"/>
        <v>-14995.59189969083</v>
      </c>
    </row>
    <row r="42" spans="1:24" ht="15">
      <c r="A42">
        <f t="shared" si="7"/>
        <v>24</v>
      </c>
      <c r="C42" s="16">
        <f t="shared" si="8"/>
        <v>9340</v>
      </c>
      <c r="D42" s="16"/>
      <c r="E42" s="16">
        <f t="shared" si="9"/>
        <v>50</v>
      </c>
      <c r="F42">
        <v>0</v>
      </c>
      <c r="G42" s="16">
        <f t="shared" si="16"/>
        <v>222186.13147373626</v>
      </c>
      <c r="H42" s="16">
        <f t="shared" si="0"/>
        <v>370.3102191228938</v>
      </c>
      <c r="I42" s="16">
        <f t="shared" si="17"/>
        <v>231846.44169285914</v>
      </c>
      <c r="J42" s="16">
        <f t="shared" si="10"/>
        <v>2000000</v>
      </c>
      <c r="K42" s="16">
        <f t="shared" si="1"/>
        <v>7500</v>
      </c>
      <c r="L42" s="16">
        <f t="shared" si="11"/>
        <v>7500</v>
      </c>
      <c r="N42" s="16">
        <f t="shared" si="2"/>
        <v>-16840</v>
      </c>
      <c r="O42" s="16">
        <f t="shared" si="3"/>
        <v>-16790</v>
      </c>
      <c r="Q42" s="20">
        <f t="shared" si="4"/>
        <v>24</v>
      </c>
      <c r="S42">
        <f t="shared" si="13"/>
        <v>150</v>
      </c>
      <c r="T42" s="16">
        <f t="shared" si="14"/>
        <v>1831819.5946794627</v>
      </c>
      <c r="U42" s="16">
        <f t="shared" si="15"/>
        <v>14995.59189969083</v>
      </c>
      <c r="V42" s="16">
        <f t="shared" si="5"/>
        <v>7357.829428602206</v>
      </c>
      <c r="W42" s="16">
        <f t="shared" si="12"/>
        <v>-15145.59189969083</v>
      </c>
      <c r="X42" s="16">
        <f t="shared" si="6"/>
        <v>-14995.59189969083</v>
      </c>
    </row>
    <row r="43" spans="1:24" ht="15">
      <c r="A43">
        <f t="shared" si="7"/>
        <v>25</v>
      </c>
      <c r="C43" s="16">
        <f t="shared" si="8"/>
        <v>9340</v>
      </c>
      <c r="D43" s="16"/>
      <c r="E43" s="16">
        <f t="shared" si="9"/>
        <v>50</v>
      </c>
      <c r="F43">
        <v>0</v>
      </c>
      <c r="G43" s="16">
        <f t="shared" si="16"/>
        <v>231846.44169285914</v>
      </c>
      <c r="H43" s="16">
        <f t="shared" si="0"/>
        <v>386.41073615476523</v>
      </c>
      <c r="I43" s="16">
        <f t="shared" si="17"/>
        <v>241522.8524290139</v>
      </c>
      <c r="J43" s="16">
        <f t="shared" si="10"/>
        <v>2000000</v>
      </c>
      <c r="K43" s="16">
        <f t="shared" si="1"/>
        <v>7500</v>
      </c>
      <c r="L43" s="16">
        <f t="shared" si="11"/>
        <v>7500</v>
      </c>
      <c r="N43" s="16">
        <f t="shared" si="2"/>
        <v>-16840</v>
      </c>
      <c r="O43" s="16">
        <f t="shared" si="3"/>
        <v>-16790</v>
      </c>
      <c r="Q43" s="20">
        <f t="shared" si="4"/>
        <v>25</v>
      </c>
      <c r="S43">
        <f t="shared" si="13"/>
        <v>150</v>
      </c>
      <c r="T43" s="16">
        <f t="shared" si="14"/>
        <v>1824151.2811584896</v>
      </c>
      <c r="U43" s="16">
        <f t="shared" si="15"/>
        <v>14995.59189969083</v>
      </c>
      <c r="V43" s="16">
        <f t="shared" si="5"/>
        <v>7327.278378717851</v>
      </c>
      <c r="W43" s="16">
        <f t="shared" si="12"/>
        <v>-15145.59189969083</v>
      </c>
      <c r="X43" s="16">
        <f t="shared" si="6"/>
        <v>-14995.59189969083</v>
      </c>
    </row>
    <row r="44" spans="1:24" ht="15">
      <c r="A44">
        <f t="shared" si="7"/>
        <v>26</v>
      </c>
      <c r="C44" s="16">
        <f t="shared" si="8"/>
        <v>9340</v>
      </c>
      <c r="D44" s="16"/>
      <c r="E44" s="16">
        <f t="shared" si="9"/>
        <v>50</v>
      </c>
      <c r="F44">
        <v>0</v>
      </c>
      <c r="G44" s="16">
        <f t="shared" si="16"/>
        <v>241522.8524290139</v>
      </c>
      <c r="H44" s="16">
        <f t="shared" si="0"/>
        <v>402.5380873816899</v>
      </c>
      <c r="I44" s="16">
        <f t="shared" si="17"/>
        <v>251215.3905163956</v>
      </c>
      <c r="J44" s="16">
        <f t="shared" si="10"/>
        <v>2000000</v>
      </c>
      <c r="K44" s="16">
        <f t="shared" si="1"/>
        <v>7500</v>
      </c>
      <c r="L44" s="16">
        <f t="shared" si="11"/>
        <v>7500</v>
      </c>
      <c r="N44" s="16">
        <f t="shared" si="2"/>
        <v>-16840</v>
      </c>
      <c r="O44" s="16">
        <f t="shared" si="3"/>
        <v>-16790</v>
      </c>
      <c r="Q44" s="20">
        <f t="shared" si="4"/>
        <v>26</v>
      </c>
      <c r="S44">
        <f t="shared" si="13"/>
        <v>150</v>
      </c>
      <c r="T44" s="16">
        <f t="shared" si="14"/>
        <v>1816452.2943834327</v>
      </c>
      <c r="U44" s="16">
        <f t="shared" si="15"/>
        <v>14995.59189969083</v>
      </c>
      <c r="V44" s="16">
        <f t="shared" si="5"/>
        <v>7296.605124633958</v>
      </c>
      <c r="W44" s="16">
        <f t="shared" si="12"/>
        <v>-15145.59189969083</v>
      </c>
      <c r="X44" s="16">
        <f t="shared" si="6"/>
        <v>-14995.59189969083</v>
      </c>
    </row>
    <row r="45" spans="1:24" ht="15">
      <c r="A45">
        <f t="shared" si="7"/>
        <v>27</v>
      </c>
      <c r="C45" s="16">
        <f t="shared" si="8"/>
        <v>9340</v>
      </c>
      <c r="D45" s="16"/>
      <c r="E45" s="16">
        <f t="shared" si="9"/>
        <v>50</v>
      </c>
      <c r="F45">
        <v>0</v>
      </c>
      <c r="G45" s="16">
        <f t="shared" si="16"/>
        <v>251215.3905163956</v>
      </c>
      <c r="H45" s="16">
        <f t="shared" si="0"/>
        <v>418.692317527326</v>
      </c>
      <c r="I45" s="16">
        <f t="shared" si="17"/>
        <v>260924.08283392293</v>
      </c>
      <c r="J45" s="16">
        <f t="shared" si="10"/>
        <v>2000000</v>
      </c>
      <c r="K45" s="16">
        <f t="shared" si="1"/>
        <v>7500</v>
      </c>
      <c r="L45" s="16">
        <f t="shared" si="11"/>
        <v>7500</v>
      </c>
      <c r="N45" s="16">
        <f t="shared" si="2"/>
        <v>-16840</v>
      </c>
      <c r="O45" s="16">
        <f t="shared" si="3"/>
        <v>-16790</v>
      </c>
      <c r="Q45" s="20">
        <f t="shared" si="4"/>
        <v>27</v>
      </c>
      <c r="S45">
        <f t="shared" si="13"/>
        <v>150</v>
      </c>
      <c r="T45" s="16">
        <f t="shared" si="14"/>
        <v>1808722.5116612755</v>
      </c>
      <c r="U45" s="16">
        <f t="shared" si="15"/>
        <v>14995.59189969083</v>
      </c>
      <c r="V45" s="16">
        <f t="shared" si="5"/>
        <v>7265.809177533731</v>
      </c>
      <c r="W45" s="16">
        <f t="shared" si="12"/>
        <v>-15145.59189969083</v>
      </c>
      <c r="X45" s="16">
        <f t="shared" si="6"/>
        <v>-14995.59189969083</v>
      </c>
    </row>
    <row r="46" spans="1:24" ht="15">
      <c r="A46">
        <f t="shared" si="7"/>
        <v>28</v>
      </c>
      <c r="C46" s="16">
        <f t="shared" si="8"/>
        <v>9340</v>
      </c>
      <c r="D46" s="16"/>
      <c r="E46" s="16">
        <f t="shared" si="9"/>
        <v>50</v>
      </c>
      <c r="F46" s="16">
        <f>F34</f>
        <v>4500</v>
      </c>
      <c r="G46" s="16">
        <f t="shared" si="16"/>
        <v>260924.08283392293</v>
      </c>
      <c r="H46" s="16">
        <f t="shared" si="0"/>
        <v>434.8734713898716</v>
      </c>
      <c r="I46" s="16">
        <f t="shared" si="17"/>
        <v>275148.9563053128</v>
      </c>
      <c r="J46" s="16">
        <f t="shared" si="10"/>
        <v>2000000</v>
      </c>
      <c r="K46" s="16">
        <f t="shared" si="1"/>
        <v>7500</v>
      </c>
      <c r="L46" s="16">
        <f t="shared" si="11"/>
        <v>7500</v>
      </c>
      <c r="N46" s="16">
        <f t="shared" si="2"/>
        <v>-16840</v>
      </c>
      <c r="O46" s="16">
        <f t="shared" si="3"/>
        <v>-16790</v>
      </c>
      <c r="Q46" s="20">
        <f t="shared" si="4"/>
        <v>28</v>
      </c>
      <c r="S46">
        <f t="shared" si="13"/>
        <v>150</v>
      </c>
      <c r="T46" s="16">
        <f t="shared" si="14"/>
        <v>1800961.8098082298</v>
      </c>
      <c r="U46" s="16">
        <f t="shared" si="15"/>
        <v>14995.59189969083</v>
      </c>
      <c r="V46" s="16">
        <f t="shared" si="5"/>
        <v>7234.890046645102</v>
      </c>
      <c r="W46" s="16">
        <f t="shared" si="12"/>
        <v>-15145.59189969083</v>
      </c>
      <c r="X46" s="16">
        <f t="shared" si="6"/>
        <v>-14995.59189969083</v>
      </c>
    </row>
    <row r="47" spans="1:24" ht="15">
      <c r="A47">
        <f t="shared" si="7"/>
        <v>29</v>
      </c>
      <c r="C47" s="16">
        <f t="shared" si="8"/>
        <v>9340</v>
      </c>
      <c r="D47" s="16"/>
      <c r="E47" s="16">
        <f t="shared" si="9"/>
        <v>50</v>
      </c>
      <c r="F47" s="16">
        <f aca="true" t="shared" si="18" ref="F47:F110">F35</f>
        <v>0</v>
      </c>
      <c r="G47" s="16">
        <f t="shared" si="16"/>
        <v>275148.9563053128</v>
      </c>
      <c r="H47" s="16">
        <f t="shared" si="0"/>
        <v>458.58159384218806</v>
      </c>
      <c r="I47" s="16">
        <f t="shared" si="17"/>
        <v>284897.537899155</v>
      </c>
      <c r="J47" s="16">
        <f t="shared" si="10"/>
        <v>2000000</v>
      </c>
      <c r="K47" s="16">
        <f t="shared" si="1"/>
        <v>7500</v>
      </c>
      <c r="L47" s="16">
        <f t="shared" si="11"/>
        <v>7500</v>
      </c>
      <c r="N47" s="16">
        <f t="shared" si="2"/>
        <v>-16840</v>
      </c>
      <c r="O47" s="16">
        <f t="shared" si="3"/>
        <v>-16790</v>
      </c>
      <c r="Q47" s="20">
        <f t="shared" si="4"/>
        <v>29</v>
      </c>
      <c r="S47">
        <f t="shared" si="13"/>
        <v>150</v>
      </c>
      <c r="T47" s="16">
        <f t="shared" si="14"/>
        <v>1793170.065147772</v>
      </c>
      <c r="U47" s="16">
        <f t="shared" si="15"/>
        <v>14995.59189969083</v>
      </c>
      <c r="V47" s="16">
        <f t="shared" si="5"/>
        <v>7203.8472392329195</v>
      </c>
      <c r="W47" s="16">
        <f t="shared" si="12"/>
        <v>-15145.59189969083</v>
      </c>
      <c r="X47" s="16">
        <f t="shared" si="6"/>
        <v>-14995.59189969083</v>
      </c>
    </row>
    <row r="48" spans="1:24" ht="15">
      <c r="A48">
        <f t="shared" si="7"/>
        <v>30</v>
      </c>
      <c r="C48" s="16">
        <f t="shared" si="8"/>
        <v>9340</v>
      </c>
      <c r="D48" s="16"/>
      <c r="E48" s="16">
        <f t="shared" si="9"/>
        <v>50</v>
      </c>
      <c r="F48" s="16">
        <f t="shared" si="18"/>
        <v>0</v>
      </c>
      <c r="G48" s="16">
        <f t="shared" si="16"/>
        <v>284897.537899155</v>
      </c>
      <c r="H48" s="16">
        <f t="shared" si="0"/>
        <v>474.82922983192503</v>
      </c>
      <c r="I48" s="16">
        <f t="shared" si="17"/>
        <v>294662.3671289869</v>
      </c>
      <c r="J48" s="16">
        <f t="shared" si="10"/>
        <v>2000000</v>
      </c>
      <c r="K48" s="16">
        <f t="shared" si="1"/>
        <v>7500</v>
      </c>
      <c r="L48" s="16">
        <f t="shared" si="11"/>
        <v>7500</v>
      </c>
      <c r="N48" s="16">
        <f t="shared" si="2"/>
        <v>-16840</v>
      </c>
      <c r="O48" s="16">
        <f t="shared" si="3"/>
        <v>-16790</v>
      </c>
      <c r="Q48" s="20">
        <f t="shared" si="4"/>
        <v>30</v>
      </c>
      <c r="S48">
        <f t="shared" si="13"/>
        <v>150</v>
      </c>
      <c r="T48" s="16">
        <f t="shared" si="14"/>
        <v>1785347.1535086723</v>
      </c>
      <c r="U48" s="16">
        <f t="shared" si="15"/>
        <v>14995.59189969083</v>
      </c>
      <c r="V48" s="16">
        <f t="shared" si="5"/>
        <v>7172.680260591088</v>
      </c>
      <c r="W48" s="16">
        <f t="shared" si="12"/>
        <v>-15145.59189969083</v>
      </c>
      <c r="X48" s="16">
        <f t="shared" si="6"/>
        <v>-14995.59189969083</v>
      </c>
    </row>
    <row r="49" spans="1:24" ht="15">
      <c r="A49">
        <f t="shared" si="7"/>
        <v>31</v>
      </c>
      <c r="C49" s="16">
        <f t="shared" si="8"/>
        <v>9340</v>
      </c>
      <c r="D49" s="16"/>
      <c r="E49" s="16">
        <f t="shared" si="9"/>
        <v>50</v>
      </c>
      <c r="F49" s="16">
        <f t="shared" si="18"/>
        <v>0</v>
      </c>
      <c r="G49" s="16">
        <f t="shared" si="16"/>
        <v>294662.3671289869</v>
      </c>
      <c r="H49" s="16">
        <f t="shared" si="0"/>
        <v>491.10394521497824</v>
      </c>
      <c r="I49" s="16">
        <f t="shared" si="17"/>
        <v>304443.4710742019</v>
      </c>
      <c r="J49" s="16">
        <f t="shared" si="10"/>
        <v>2000000</v>
      </c>
      <c r="K49" s="16">
        <f t="shared" si="1"/>
        <v>7500</v>
      </c>
      <c r="L49" s="16">
        <f t="shared" si="11"/>
        <v>7500</v>
      </c>
      <c r="N49" s="16">
        <f t="shared" si="2"/>
        <v>-16840</v>
      </c>
      <c r="O49" s="16">
        <f t="shared" si="3"/>
        <v>-16790</v>
      </c>
      <c r="Q49" s="20">
        <f t="shared" si="4"/>
        <v>31</v>
      </c>
      <c r="S49">
        <f t="shared" si="13"/>
        <v>150</v>
      </c>
      <c r="T49" s="16">
        <f t="shared" si="14"/>
        <v>1777492.950223016</v>
      </c>
      <c r="U49" s="16">
        <f t="shared" si="15"/>
        <v>14995.59189969083</v>
      </c>
      <c r="V49" s="16">
        <f t="shared" si="5"/>
        <v>7141.388614034689</v>
      </c>
      <c r="W49" s="16">
        <f t="shared" si="12"/>
        <v>-15145.59189969083</v>
      </c>
      <c r="X49" s="16">
        <f t="shared" si="6"/>
        <v>-14995.59189969083</v>
      </c>
    </row>
    <row r="50" spans="1:24" ht="15">
      <c r="A50">
        <f t="shared" si="7"/>
        <v>32</v>
      </c>
      <c r="C50" s="16">
        <f t="shared" si="8"/>
        <v>9340</v>
      </c>
      <c r="D50" s="16"/>
      <c r="E50" s="16">
        <f t="shared" si="9"/>
        <v>50</v>
      </c>
      <c r="F50" s="16">
        <f t="shared" si="18"/>
        <v>0</v>
      </c>
      <c r="G50" s="16">
        <f t="shared" si="16"/>
        <v>304443.4710742019</v>
      </c>
      <c r="H50" s="16">
        <f t="shared" si="0"/>
        <v>507.4057851236699</v>
      </c>
      <c r="I50" s="16">
        <f t="shared" si="17"/>
        <v>314240.87685932557</v>
      </c>
      <c r="J50" s="16">
        <f t="shared" si="10"/>
        <v>2000000</v>
      </c>
      <c r="K50" s="16">
        <f t="shared" si="1"/>
        <v>7500</v>
      </c>
      <c r="L50" s="16">
        <f t="shared" si="11"/>
        <v>7500</v>
      </c>
      <c r="N50" s="16">
        <f t="shared" si="2"/>
        <v>-16840</v>
      </c>
      <c r="O50" s="16">
        <f t="shared" si="3"/>
        <v>-16790</v>
      </c>
      <c r="Q50" s="20">
        <f t="shared" si="4"/>
        <v>32</v>
      </c>
      <c r="S50">
        <f t="shared" si="13"/>
        <v>150</v>
      </c>
      <c r="T50" s="16">
        <f t="shared" si="14"/>
        <v>1769607.3301242173</v>
      </c>
      <c r="U50" s="16">
        <f t="shared" si="15"/>
        <v>14995.59189969083</v>
      </c>
      <c r="V50" s="16">
        <f t="shared" si="5"/>
        <v>7109.9718008920645</v>
      </c>
      <c r="W50" s="16">
        <f t="shared" si="12"/>
        <v>-15145.59189969083</v>
      </c>
      <c r="X50" s="16">
        <f t="shared" si="6"/>
        <v>-14995.59189969083</v>
      </c>
    </row>
    <row r="51" spans="1:24" ht="15">
      <c r="A51">
        <f t="shared" si="7"/>
        <v>33</v>
      </c>
      <c r="C51" s="16">
        <f t="shared" si="8"/>
        <v>9340</v>
      </c>
      <c r="D51" s="16"/>
      <c r="E51" s="16">
        <f t="shared" si="9"/>
        <v>50</v>
      </c>
      <c r="F51" s="16">
        <f t="shared" si="18"/>
        <v>0</v>
      </c>
      <c r="G51" s="16">
        <f t="shared" si="16"/>
        <v>314240.87685932557</v>
      </c>
      <c r="H51" s="16">
        <f t="shared" si="0"/>
        <v>523.7347947655427</v>
      </c>
      <c r="I51" s="16">
        <f t="shared" si="17"/>
        <v>324054.6116540911</v>
      </c>
      <c r="J51" s="16">
        <f t="shared" si="10"/>
        <v>2000000</v>
      </c>
      <c r="K51" s="16">
        <f t="shared" si="1"/>
        <v>7500</v>
      </c>
      <c r="L51" s="16">
        <f t="shared" si="11"/>
        <v>7500</v>
      </c>
      <c r="N51" s="16">
        <f t="shared" si="2"/>
        <v>-16840</v>
      </c>
      <c r="O51" s="16">
        <f t="shared" si="3"/>
        <v>-16790</v>
      </c>
      <c r="Q51" s="20">
        <f t="shared" si="4"/>
        <v>33</v>
      </c>
      <c r="S51">
        <f t="shared" si="13"/>
        <v>150</v>
      </c>
      <c r="T51" s="16">
        <f t="shared" si="14"/>
        <v>1761690.1675450234</v>
      </c>
      <c r="U51" s="16">
        <f t="shared" si="15"/>
        <v>14995.59189969083</v>
      </c>
      <c r="V51" s="16">
        <f t="shared" si="5"/>
        <v>7078.429320496869</v>
      </c>
      <c r="W51" s="16">
        <f t="shared" si="12"/>
        <v>-15145.59189969083</v>
      </c>
      <c r="X51" s="16">
        <f t="shared" si="6"/>
        <v>-14995.59189969083</v>
      </c>
    </row>
    <row r="52" spans="1:24" ht="15">
      <c r="A52">
        <f t="shared" si="7"/>
        <v>34</v>
      </c>
      <c r="C52" s="16">
        <f t="shared" si="8"/>
        <v>9340</v>
      </c>
      <c r="D52" s="16"/>
      <c r="E52" s="16">
        <f t="shared" si="9"/>
        <v>50</v>
      </c>
      <c r="F52" s="16">
        <f t="shared" si="18"/>
        <v>0</v>
      </c>
      <c r="G52" s="16">
        <f t="shared" si="16"/>
        <v>324054.6116540911</v>
      </c>
      <c r="H52" s="16">
        <f aca="true" t="shared" si="19" ref="H52:H83">G52*urssm</f>
        <v>540.0910194234852</v>
      </c>
      <c r="I52" s="16">
        <f t="shared" si="17"/>
        <v>333884.7026735146</v>
      </c>
      <c r="J52" s="16">
        <f t="shared" si="10"/>
        <v>2000000</v>
      </c>
      <c r="K52" s="16">
        <f aca="true" t="shared" si="20" ref="K52:K83">J51*urmum</f>
        <v>7500</v>
      </c>
      <c r="L52" s="16">
        <f t="shared" si="11"/>
        <v>7500</v>
      </c>
      <c r="N52" s="16">
        <f t="shared" si="2"/>
        <v>-16840</v>
      </c>
      <c r="O52" s="16">
        <f t="shared" si="3"/>
        <v>-16790</v>
      </c>
      <c r="Q52" s="20">
        <f t="shared" si="4"/>
        <v>34</v>
      </c>
      <c r="S52">
        <f t="shared" si="13"/>
        <v>150</v>
      </c>
      <c r="T52" s="16">
        <f t="shared" si="14"/>
        <v>1753741.3363155127</v>
      </c>
      <c r="U52" s="16">
        <f t="shared" si="15"/>
        <v>14995.59189969083</v>
      </c>
      <c r="V52" s="16">
        <f aca="true" t="shared" si="21" ref="V52:V83">T51*urkh</f>
        <v>7046.760670180093</v>
      </c>
      <c r="W52" s="16">
        <f t="shared" si="12"/>
        <v>-15145.59189969083</v>
      </c>
      <c r="X52" s="16">
        <f t="shared" si="6"/>
        <v>-14995.59189969083</v>
      </c>
    </row>
    <row r="53" spans="1:24" ht="15">
      <c r="A53">
        <f t="shared" si="7"/>
        <v>35</v>
      </c>
      <c r="C53" s="16">
        <f t="shared" si="8"/>
        <v>9340</v>
      </c>
      <c r="D53" s="16"/>
      <c r="E53" s="16">
        <f t="shared" si="9"/>
        <v>50</v>
      </c>
      <c r="F53" s="16">
        <f t="shared" si="18"/>
        <v>0</v>
      </c>
      <c r="G53" s="16">
        <f t="shared" si="16"/>
        <v>333884.7026735146</v>
      </c>
      <c r="H53" s="16">
        <f t="shared" si="19"/>
        <v>556.4745044558578</v>
      </c>
      <c r="I53" s="16">
        <f t="shared" si="17"/>
        <v>343731.1771779705</v>
      </c>
      <c r="J53" s="16">
        <f t="shared" si="10"/>
        <v>2000000</v>
      </c>
      <c r="K53" s="16">
        <f t="shared" si="20"/>
        <v>7500</v>
      </c>
      <c r="L53" s="16">
        <f t="shared" si="11"/>
        <v>7500</v>
      </c>
      <c r="N53" s="16">
        <f t="shared" si="2"/>
        <v>-16840</v>
      </c>
      <c r="O53" s="16">
        <f t="shared" si="3"/>
        <v>-16790</v>
      </c>
      <c r="Q53" s="20">
        <f t="shared" si="4"/>
        <v>35</v>
      </c>
      <c r="S53">
        <f t="shared" si="13"/>
        <v>150</v>
      </c>
      <c r="T53" s="16">
        <f t="shared" si="14"/>
        <v>1745760.7097610838</v>
      </c>
      <c r="U53" s="16">
        <f t="shared" si="15"/>
        <v>14995.59189969083</v>
      </c>
      <c r="V53" s="16">
        <f t="shared" si="21"/>
        <v>7014.9653452620505</v>
      </c>
      <c r="W53" s="16">
        <f t="shared" si="12"/>
        <v>-15145.59189969083</v>
      </c>
      <c r="X53" s="16">
        <f t="shared" si="6"/>
        <v>-14995.59189969083</v>
      </c>
    </row>
    <row r="54" spans="1:24" ht="15">
      <c r="A54">
        <f t="shared" si="7"/>
        <v>36</v>
      </c>
      <c r="C54" s="16">
        <f t="shared" si="8"/>
        <v>9340</v>
      </c>
      <c r="D54" s="16"/>
      <c r="E54" s="16">
        <f t="shared" si="9"/>
        <v>50</v>
      </c>
      <c r="F54" s="16">
        <f t="shared" si="18"/>
        <v>0</v>
      </c>
      <c r="G54" s="16">
        <f t="shared" si="16"/>
        <v>343731.1771779705</v>
      </c>
      <c r="H54" s="16">
        <f t="shared" si="19"/>
        <v>572.8852952966175</v>
      </c>
      <c r="I54" s="16">
        <f t="shared" si="17"/>
        <v>353594.0624732671</v>
      </c>
      <c r="J54" s="16">
        <f t="shared" si="10"/>
        <v>2000000</v>
      </c>
      <c r="K54" s="16">
        <f t="shared" si="20"/>
        <v>7500</v>
      </c>
      <c r="L54" s="16">
        <f t="shared" si="11"/>
        <v>7500</v>
      </c>
      <c r="N54" s="16">
        <f t="shared" si="2"/>
        <v>-16840</v>
      </c>
      <c r="O54" s="16">
        <f t="shared" si="3"/>
        <v>-16790</v>
      </c>
      <c r="Q54" s="20">
        <f t="shared" si="4"/>
        <v>36</v>
      </c>
      <c r="S54">
        <f t="shared" si="13"/>
        <v>150</v>
      </c>
      <c r="T54" s="16">
        <f t="shared" si="14"/>
        <v>1737748.1607004374</v>
      </c>
      <c r="U54" s="16">
        <f t="shared" si="15"/>
        <v>14995.59189969083</v>
      </c>
      <c r="V54" s="16">
        <f t="shared" si="21"/>
        <v>6983.042839044336</v>
      </c>
      <c r="W54" s="16">
        <f t="shared" si="12"/>
        <v>-15145.59189969083</v>
      </c>
      <c r="X54" s="16">
        <f t="shared" si="6"/>
        <v>-14995.59189969083</v>
      </c>
    </row>
    <row r="55" spans="1:24" ht="15">
      <c r="A55">
        <f t="shared" si="7"/>
        <v>37</v>
      </c>
      <c r="C55" s="16">
        <f t="shared" si="8"/>
        <v>9340</v>
      </c>
      <c r="D55" s="16"/>
      <c r="E55" s="16">
        <f t="shared" si="9"/>
        <v>50</v>
      </c>
      <c r="F55" s="16">
        <f t="shared" si="18"/>
        <v>0</v>
      </c>
      <c r="G55" s="16">
        <f t="shared" si="16"/>
        <v>353594.0624732671</v>
      </c>
      <c r="H55" s="16">
        <f t="shared" si="19"/>
        <v>589.3234374554452</v>
      </c>
      <c r="I55" s="16">
        <f t="shared" si="17"/>
        <v>363473.38591072254</v>
      </c>
      <c r="J55" s="16">
        <f t="shared" si="10"/>
        <v>2000000</v>
      </c>
      <c r="K55" s="16">
        <f t="shared" si="20"/>
        <v>7500</v>
      </c>
      <c r="L55" s="16">
        <f t="shared" si="11"/>
        <v>7500</v>
      </c>
      <c r="N55" s="16">
        <f t="shared" si="2"/>
        <v>-16840</v>
      </c>
      <c r="O55" s="16">
        <f t="shared" si="3"/>
        <v>-16790</v>
      </c>
      <c r="Q55" s="20">
        <f t="shared" si="4"/>
        <v>37</v>
      </c>
      <c r="S55">
        <f t="shared" si="13"/>
        <v>150</v>
      </c>
      <c r="T55" s="16">
        <f t="shared" si="14"/>
        <v>1729703.5614435482</v>
      </c>
      <c r="U55" s="16">
        <f t="shared" si="15"/>
        <v>14995.59189969083</v>
      </c>
      <c r="V55" s="16">
        <f t="shared" si="21"/>
        <v>6950.99264280175</v>
      </c>
      <c r="W55" s="16">
        <f t="shared" si="12"/>
        <v>-15145.59189969083</v>
      </c>
      <c r="X55" s="16">
        <f t="shared" si="6"/>
        <v>-14995.59189969083</v>
      </c>
    </row>
    <row r="56" spans="1:24" ht="15">
      <c r="A56">
        <f t="shared" si="7"/>
        <v>38</v>
      </c>
      <c r="C56" s="16">
        <f t="shared" si="8"/>
        <v>9340</v>
      </c>
      <c r="D56" s="16"/>
      <c r="E56" s="16">
        <f t="shared" si="9"/>
        <v>50</v>
      </c>
      <c r="F56" s="16">
        <f t="shared" si="18"/>
        <v>0</v>
      </c>
      <c r="G56" s="16">
        <f t="shared" si="16"/>
        <v>363473.38591072254</v>
      </c>
      <c r="H56" s="16">
        <f t="shared" si="19"/>
        <v>605.788976517871</v>
      </c>
      <c r="I56" s="16">
        <f t="shared" si="17"/>
        <v>373369.1748872404</v>
      </c>
      <c r="J56" s="16">
        <f t="shared" si="10"/>
        <v>2000000</v>
      </c>
      <c r="K56" s="16">
        <f t="shared" si="20"/>
        <v>7500</v>
      </c>
      <c r="L56" s="16">
        <f t="shared" si="11"/>
        <v>7500</v>
      </c>
      <c r="N56" s="16">
        <f t="shared" si="2"/>
        <v>-16840</v>
      </c>
      <c r="O56" s="16">
        <f t="shared" si="3"/>
        <v>-16790</v>
      </c>
      <c r="Q56" s="20">
        <f t="shared" si="4"/>
        <v>38</v>
      </c>
      <c r="S56">
        <f t="shared" si="13"/>
        <v>150</v>
      </c>
      <c r="T56" s="16">
        <f t="shared" si="14"/>
        <v>1721626.7837896314</v>
      </c>
      <c r="U56" s="16">
        <f t="shared" si="15"/>
        <v>14995.59189969083</v>
      </c>
      <c r="V56" s="16">
        <f t="shared" si="21"/>
        <v>6918.814245774193</v>
      </c>
      <c r="W56" s="16">
        <f t="shared" si="12"/>
        <v>-15145.59189969083</v>
      </c>
      <c r="X56" s="16">
        <f t="shared" si="6"/>
        <v>-14995.59189969083</v>
      </c>
    </row>
    <row r="57" spans="1:24" ht="15">
      <c r="A57">
        <f t="shared" si="7"/>
        <v>39</v>
      </c>
      <c r="C57" s="16">
        <f t="shared" si="8"/>
        <v>9340</v>
      </c>
      <c r="D57" s="16"/>
      <c r="E57" s="16">
        <f t="shared" si="9"/>
        <v>50</v>
      </c>
      <c r="F57" s="16">
        <f t="shared" si="18"/>
        <v>0</v>
      </c>
      <c r="G57" s="16">
        <f t="shared" si="16"/>
        <v>373369.1748872404</v>
      </c>
      <c r="H57" s="16">
        <f t="shared" si="19"/>
        <v>622.2819581454007</v>
      </c>
      <c r="I57" s="16">
        <f t="shared" si="17"/>
        <v>383281.4568453858</v>
      </c>
      <c r="J57" s="16">
        <f t="shared" si="10"/>
        <v>2000000</v>
      </c>
      <c r="K57" s="16">
        <f t="shared" si="20"/>
        <v>7500</v>
      </c>
      <c r="L57" s="16">
        <f t="shared" si="11"/>
        <v>7500</v>
      </c>
      <c r="N57" s="16">
        <f t="shared" si="2"/>
        <v>-16840</v>
      </c>
      <c r="O57" s="16">
        <f t="shared" si="3"/>
        <v>-16790</v>
      </c>
      <c r="Q57" s="20">
        <f t="shared" si="4"/>
        <v>39</v>
      </c>
      <c r="S57">
        <f t="shared" si="13"/>
        <v>150</v>
      </c>
      <c r="T57" s="16">
        <f t="shared" si="14"/>
        <v>1713517.6990250992</v>
      </c>
      <c r="U57" s="16">
        <f t="shared" si="15"/>
        <v>14995.59189969083</v>
      </c>
      <c r="V57" s="16">
        <f t="shared" si="21"/>
        <v>6886.507135158526</v>
      </c>
      <c r="W57" s="16">
        <f t="shared" si="12"/>
        <v>-15145.59189969083</v>
      </c>
      <c r="X57" s="16">
        <f t="shared" si="6"/>
        <v>-14995.59189969083</v>
      </c>
    </row>
    <row r="58" spans="1:24" ht="15">
      <c r="A58">
        <f t="shared" si="7"/>
        <v>40</v>
      </c>
      <c r="C58" s="16">
        <f t="shared" si="8"/>
        <v>9340</v>
      </c>
      <c r="D58" s="16"/>
      <c r="E58" s="16">
        <f t="shared" si="9"/>
        <v>50</v>
      </c>
      <c r="F58" s="16">
        <f t="shared" si="18"/>
        <v>4500</v>
      </c>
      <c r="G58" s="16">
        <f t="shared" si="16"/>
        <v>383281.4568453858</v>
      </c>
      <c r="H58" s="16">
        <f t="shared" si="19"/>
        <v>638.802428075643</v>
      </c>
      <c r="I58" s="16">
        <f t="shared" si="17"/>
        <v>397710.2592734614</v>
      </c>
      <c r="J58" s="16">
        <f t="shared" si="10"/>
        <v>2000000</v>
      </c>
      <c r="K58" s="16">
        <f t="shared" si="20"/>
        <v>7500</v>
      </c>
      <c r="L58" s="16">
        <f t="shared" si="11"/>
        <v>7500</v>
      </c>
      <c r="N58" s="16">
        <f t="shared" si="2"/>
        <v>-16840</v>
      </c>
      <c r="O58" s="16">
        <f t="shared" si="3"/>
        <v>-16790</v>
      </c>
      <c r="Q58" s="20">
        <f t="shared" si="4"/>
        <v>40</v>
      </c>
      <c r="S58">
        <f t="shared" si="13"/>
        <v>150</v>
      </c>
      <c r="T58" s="16">
        <f t="shared" si="14"/>
        <v>1705376.1779215087</v>
      </c>
      <c r="U58" s="16">
        <f t="shared" si="15"/>
        <v>14995.59189969083</v>
      </c>
      <c r="V58" s="16">
        <f t="shared" si="21"/>
        <v>6854.070796100396</v>
      </c>
      <c r="W58" s="16">
        <f t="shared" si="12"/>
        <v>-15145.59189969083</v>
      </c>
      <c r="X58" s="16">
        <f t="shared" si="6"/>
        <v>-14995.59189969083</v>
      </c>
    </row>
    <row r="59" spans="1:24" ht="15">
      <c r="A59">
        <f t="shared" si="7"/>
        <v>41</v>
      </c>
      <c r="C59" s="16">
        <f t="shared" si="8"/>
        <v>9340</v>
      </c>
      <c r="D59" s="16"/>
      <c r="E59" s="16">
        <f t="shared" si="9"/>
        <v>50</v>
      </c>
      <c r="F59" s="16">
        <f t="shared" si="18"/>
        <v>0</v>
      </c>
      <c r="G59" s="16">
        <f t="shared" si="16"/>
        <v>397710.2592734614</v>
      </c>
      <c r="H59" s="16">
        <f t="shared" si="19"/>
        <v>662.8504321224358</v>
      </c>
      <c r="I59" s="16">
        <f t="shared" si="17"/>
        <v>407663.10970558383</v>
      </c>
      <c r="J59" s="16">
        <f t="shared" si="10"/>
        <v>2000000</v>
      </c>
      <c r="K59" s="16">
        <f t="shared" si="20"/>
        <v>7500</v>
      </c>
      <c r="L59" s="16">
        <f t="shared" si="11"/>
        <v>7500</v>
      </c>
      <c r="N59" s="16">
        <f t="shared" si="2"/>
        <v>-16840</v>
      </c>
      <c r="O59" s="16">
        <f t="shared" si="3"/>
        <v>-16790</v>
      </c>
      <c r="Q59" s="20">
        <f t="shared" si="4"/>
        <v>41</v>
      </c>
      <c r="S59">
        <f t="shared" si="13"/>
        <v>150</v>
      </c>
      <c r="T59" s="16">
        <f t="shared" si="14"/>
        <v>1697202.090733504</v>
      </c>
      <c r="U59" s="16">
        <f t="shared" si="15"/>
        <v>14995.59189969083</v>
      </c>
      <c r="V59" s="16">
        <f t="shared" si="21"/>
        <v>6821.504711686035</v>
      </c>
      <c r="W59" s="16">
        <f t="shared" si="12"/>
        <v>-15145.59189969083</v>
      </c>
      <c r="X59" s="16">
        <f t="shared" si="6"/>
        <v>-14995.59189969083</v>
      </c>
    </row>
    <row r="60" spans="1:24" ht="15">
      <c r="A60">
        <f t="shared" si="7"/>
        <v>42</v>
      </c>
      <c r="C60" s="16">
        <f t="shared" si="8"/>
        <v>9340</v>
      </c>
      <c r="D60" s="16"/>
      <c r="E60" s="16">
        <f t="shared" si="9"/>
        <v>50</v>
      </c>
      <c r="F60" s="16">
        <f t="shared" si="18"/>
        <v>0</v>
      </c>
      <c r="G60" s="16">
        <f t="shared" si="16"/>
        <v>407663.10970558383</v>
      </c>
      <c r="H60" s="16">
        <f t="shared" si="19"/>
        <v>679.4385161759731</v>
      </c>
      <c r="I60" s="16">
        <f t="shared" si="17"/>
        <v>417632.5482217598</v>
      </c>
      <c r="J60" s="16">
        <f t="shared" si="10"/>
        <v>2000000</v>
      </c>
      <c r="K60" s="16">
        <f t="shared" si="20"/>
        <v>7500</v>
      </c>
      <c r="L60" s="16">
        <f t="shared" si="11"/>
        <v>7500</v>
      </c>
      <c r="N60" s="16">
        <f t="shared" si="2"/>
        <v>-16840</v>
      </c>
      <c r="O60" s="16">
        <f t="shared" si="3"/>
        <v>-16790</v>
      </c>
      <c r="Q60" s="20">
        <f t="shared" si="4"/>
        <v>42</v>
      </c>
      <c r="S60">
        <f t="shared" si="13"/>
        <v>150</v>
      </c>
      <c r="T60" s="16">
        <f t="shared" si="14"/>
        <v>1688995.307196747</v>
      </c>
      <c r="U60" s="16">
        <f t="shared" si="15"/>
        <v>14995.59189969083</v>
      </c>
      <c r="V60" s="16">
        <f t="shared" si="21"/>
        <v>6788.808362934016</v>
      </c>
      <c r="W60" s="16">
        <f t="shared" si="12"/>
        <v>-15145.59189969083</v>
      </c>
      <c r="X60" s="16">
        <f t="shared" si="6"/>
        <v>-14995.59189969083</v>
      </c>
    </row>
    <row r="61" spans="1:24" ht="15">
      <c r="A61">
        <f t="shared" si="7"/>
        <v>43</v>
      </c>
      <c r="C61" s="16">
        <f t="shared" si="8"/>
        <v>9340</v>
      </c>
      <c r="D61" s="16"/>
      <c r="E61" s="16">
        <f t="shared" si="9"/>
        <v>50</v>
      </c>
      <c r="F61" s="16">
        <f t="shared" si="18"/>
        <v>0</v>
      </c>
      <c r="G61" s="16">
        <f t="shared" si="16"/>
        <v>417632.5482217598</v>
      </c>
      <c r="H61" s="16">
        <f t="shared" si="19"/>
        <v>696.0542470362664</v>
      </c>
      <c r="I61" s="16">
        <f t="shared" si="17"/>
        <v>427618.6024687961</v>
      </c>
      <c r="J61" s="16">
        <f t="shared" si="10"/>
        <v>2000000</v>
      </c>
      <c r="K61" s="16">
        <f t="shared" si="20"/>
        <v>7500</v>
      </c>
      <c r="L61" s="16">
        <f t="shared" si="11"/>
        <v>7500</v>
      </c>
      <c r="N61" s="16">
        <f t="shared" si="2"/>
        <v>-16840</v>
      </c>
      <c r="O61" s="16">
        <f t="shared" si="3"/>
        <v>-16790</v>
      </c>
      <c r="Q61" s="20">
        <f t="shared" si="4"/>
        <v>43</v>
      </c>
      <c r="S61">
        <f t="shared" si="13"/>
        <v>150</v>
      </c>
      <c r="T61" s="16">
        <f t="shared" si="14"/>
        <v>1680755.696525843</v>
      </c>
      <c r="U61" s="16">
        <f t="shared" si="15"/>
        <v>14995.59189969083</v>
      </c>
      <c r="V61" s="16">
        <f t="shared" si="21"/>
        <v>6755.981228786988</v>
      </c>
      <c r="W61" s="16">
        <f t="shared" si="12"/>
        <v>-15145.59189969083</v>
      </c>
      <c r="X61" s="16">
        <f t="shared" si="6"/>
        <v>-14995.59189969083</v>
      </c>
    </row>
    <row r="62" spans="1:24" ht="15">
      <c r="A62">
        <f t="shared" si="7"/>
        <v>44</v>
      </c>
      <c r="C62" s="16">
        <f t="shared" si="8"/>
        <v>9340</v>
      </c>
      <c r="D62" s="16"/>
      <c r="E62" s="16">
        <f t="shared" si="9"/>
        <v>50</v>
      </c>
      <c r="F62" s="16">
        <f t="shared" si="18"/>
        <v>0</v>
      </c>
      <c r="G62" s="16">
        <f t="shared" si="16"/>
        <v>427618.6024687961</v>
      </c>
      <c r="H62" s="16">
        <f t="shared" si="19"/>
        <v>712.6976707813268</v>
      </c>
      <c r="I62" s="16">
        <f t="shared" si="17"/>
        <v>437621.3001395774</v>
      </c>
      <c r="J62" s="16">
        <f t="shared" si="10"/>
        <v>2000000</v>
      </c>
      <c r="K62" s="16">
        <f t="shared" si="20"/>
        <v>7500</v>
      </c>
      <c r="L62" s="16">
        <f t="shared" si="11"/>
        <v>7500</v>
      </c>
      <c r="N62" s="16">
        <f t="shared" si="2"/>
        <v>-16840</v>
      </c>
      <c r="O62" s="16">
        <f t="shared" si="3"/>
        <v>-16790</v>
      </c>
      <c r="Q62" s="20">
        <f t="shared" si="4"/>
        <v>44</v>
      </c>
      <c r="S62">
        <f t="shared" si="13"/>
        <v>150</v>
      </c>
      <c r="T62" s="16">
        <f t="shared" si="14"/>
        <v>1672483.1274122556</v>
      </c>
      <c r="U62" s="16">
        <f t="shared" si="15"/>
        <v>14995.59189969083</v>
      </c>
      <c r="V62" s="16">
        <f t="shared" si="21"/>
        <v>6723.022786103373</v>
      </c>
      <c r="W62" s="16">
        <f t="shared" si="12"/>
        <v>-15145.59189969083</v>
      </c>
      <c r="X62" s="16">
        <f t="shared" si="6"/>
        <v>-14995.59189969083</v>
      </c>
    </row>
    <row r="63" spans="1:24" ht="15">
      <c r="A63">
        <f t="shared" si="7"/>
        <v>45</v>
      </c>
      <c r="C63" s="16">
        <f t="shared" si="8"/>
        <v>9340</v>
      </c>
      <c r="D63" s="16"/>
      <c r="E63" s="16">
        <f t="shared" si="9"/>
        <v>50</v>
      </c>
      <c r="F63" s="16">
        <f t="shared" si="18"/>
        <v>0</v>
      </c>
      <c r="G63" s="16">
        <f t="shared" si="16"/>
        <v>437621.3001395774</v>
      </c>
      <c r="H63" s="16">
        <f t="shared" si="19"/>
        <v>729.3688335659624</v>
      </c>
      <c r="I63" s="16">
        <f t="shared" si="17"/>
        <v>447640.6689731434</v>
      </c>
      <c r="J63" s="16">
        <f t="shared" si="10"/>
        <v>2000000</v>
      </c>
      <c r="K63" s="16">
        <f t="shared" si="20"/>
        <v>7500</v>
      </c>
      <c r="L63" s="16">
        <f t="shared" si="11"/>
        <v>7500</v>
      </c>
      <c r="N63" s="16">
        <f t="shared" si="2"/>
        <v>-16840</v>
      </c>
      <c r="O63" s="16">
        <f t="shared" si="3"/>
        <v>-16790</v>
      </c>
      <c r="Q63" s="20">
        <f t="shared" si="4"/>
        <v>45</v>
      </c>
      <c r="S63">
        <f t="shared" si="13"/>
        <v>150</v>
      </c>
      <c r="T63" s="16">
        <f t="shared" si="14"/>
        <v>1664177.4680222138</v>
      </c>
      <c r="U63" s="16">
        <f t="shared" si="15"/>
        <v>14995.59189969083</v>
      </c>
      <c r="V63" s="16">
        <f t="shared" si="21"/>
        <v>6689.932509649023</v>
      </c>
      <c r="W63" s="16">
        <f t="shared" si="12"/>
        <v>-15145.59189969083</v>
      </c>
      <c r="X63" s="16">
        <f t="shared" si="6"/>
        <v>-14995.59189969083</v>
      </c>
    </row>
    <row r="64" spans="1:24" ht="15">
      <c r="A64">
        <f t="shared" si="7"/>
        <v>46</v>
      </c>
      <c r="C64" s="16">
        <f t="shared" si="8"/>
        <v>9340</v>
      </c>
      <c r="D64" s="16"/>
      <c r="E64" s="16">
        <f t="shared" si="9"/>
        <v>50</v>
      </c>
      <c r="F64" s="16">
        <f t="shared" si="18"/>
        <v>0</v>
      </c>
      <c r="G64" s="16">
        <f t="shared" si="16"/>
        <v>447640.6689731434</v>
      </c>
      <c r="H64" s="16">
        <f t="shared" si="19"/>
        <v>746.0677816219057</v>
      </c>
      <c r="I64" s="16">
        <f t="shared" si="17"/>
        <v>457676.73675476527</v>
      </c>
      <c r="J64" s="16">
        <f t="shared" si="10"/>
        <v>2000000</v>
      </c>
      <c r="K64" s="16">
        <f t="shared" si="20"/>
        <v>7500</v>
      </c>
      <c r="L64" s="16">
        <f t="shared" si="11"/>
        <v>7500</v>
      </c>
      <c r="N64" s="16">
        <f t="shared" si="2"/>
        <v>-16840</v>
      </c>
      <c r="O64" s="16">
        <f t="shared" si="3"/>
        <v>-16790</v>
      </c>
      <c r="Q64" s="20">
        <f t="shared" si="4"/>
        <v>46</v>
      </c>
      <c r="S64">
        <f t="shared" si="13"/>
        <v>150</v>
      </c>
      <c r="T64" s="16">
        <f t="shared" si="14"/>
        <v>1655838.5859946117</v>
      </c>
      <c r="U64" s="16">
        <f t="shared" si="15"/>
        <v>14995.59189969083</v>
      </c>
      <c r="V64" s="16">
        <f t="shared" si="21"/>
        <v>6656.709872088855</v>
      </c>
      <c r="W64" s="16">
        <f t="shared" si="12"/>
        <v>-15145.59189969083</v>
      </c>
      <c r="X64" s="16">
        <f t="shared" si="6"/>
        <v>-14995.59189969083</v>
      </c>
    </row>
    <row r="65" spans="1:24" ht="15">
      <c r="A65">
        <f t="shared" si="7"/>
        <v>47</v>
      </c>
      <c r="C65" s="16">
        <f t="shared" si="8"/>
        <v>9340</v>
      </c>
      <c r="D65" s="16"/>
      <c r="E65" s="16">
        <f t="shared" si="9"/>
        <v>50</v>
      </c>
      <c r="F65" s="16">
        <f t="shared" si="18"/>
        <v>0</v>
      </c>
      <c r="G65" s="16">
        <f t="shared" si="16"/>
        <v>457676.73675476527</v>
      </c>
      <c r="H65" s="16">
        <f t="shared" si="19"/>
        <v>762.7945612579422</v>
      </c>
      <c r="I65" s="16">
        <f t="shared" si="17"/>
        <v>467729.5313160232</v>
      </c>
      <c r="J65" s="16">
        <f t="shared" si="10"/>
        <v>2000000</v>
      </c>
      <c r="K65" s="16">
        <f t="shared" si="20"/>
        <v>7500</v>
      </c>
      <c r="L65" s="16">
        <f t="shared" si="11"/>
        <v>7500</v>
      </c>
      <c r="N65" s="16">
        <f t="shared" si="2"/>
        <v>-16840</v>
      </c>
      <c r="O65" s="16">
        <f t="shared" si="3"/>
        <v>-16790</v>
      </c>
      <c r="Q65" s="20">
        <f t="shared" si="4"/>
        <v>47</v>
      </c>
      <c r="S65">
        <f t="shared" si="13"/>
        <v>150</v>
      </c>
      <c r="T65" s="16">
        <f t="shared" si="14"/>
        <v>1647466.3484388993</v>
      </c>
      <c r="U65" s="16">
        <f t="shared" si="15"/>
        <v>14995.59189969083</v>
      </c>
      <c r="V65" s="16">
        <f t="shared" si="21"/>
        <v>6623.354343978447</v>
      </c>
      <c r="W65" s="16">
        <f t="shared" si="12"/>
        <v>-15145.59189969083</v>
      </c>
      <c r="X65" s="16">
        <f t="shared" si="6"/>
        <v>-14995.59189969083</v>
      </c>
    </row>
    <row r="66" spans="1:24" ht="15">
      <c r="A66">
        <f t="shared" si="7"/>
        <v>48</v>
      </c>
      <c r="C66" s="16">
        <f t="shared" si="8"/>
        <v>9340</v>
      </c>
      <c r="D66" s="16"/>
      <c r="E66" s="16">
        <f t="shared" si="9"/>
        <v>50</v>
      </c>
      <c r="F66" s="16">
        <f t="shared" si="18"/>
        <v>0</v>
      </c>
      <c r="G66" s="16">
        <f t="shared" si="16"/>
        <v>467729.5313160232</v>
      </c>
      <c r="H66" s="16">
        <f t="shared" si="19"/>
        <v>779.5492188600388</v>
      </c>
      <c r="I66" s="16">
        <f t="shared" si="17"/>
        <v>477799.08053488325</v>
      </c>
      <c r="J66" s="16">
        <f t="shared" si="10"/>
        <v>2000000</v>
      </c>
      <c r="K66" s="16">
        <f t="shared" si="20"/>
        <v>7500</v>
      </c>
      <c r="L66" s="16">
        <f t="shared" si="11"/>
        <v>7500</v>
      </c>
      <c r="N66" s="16">
        <f t="shared" si="2"/>
        <v>-16840</v>
      </c>
      <c r="O66" s="16">
        <f t="shared" si="3"/>
        <v>-16790</v>
      </c>
      <c r="Q66" s="20">
        <f t="shared" si="4"/>
        <v>48</v>
      </c>
      <c r="S66">
        <f t="shared" si="13"/>
        <v>150</v>
      </c>
      <c r="T66" s="16">
        <f t="shared" si="14"/>
        <v>1639060.621932964</v>
      </c>
      <c r="U66" s="16">
        <f t="shared" si="15"/>
        <v>14995.59189969083</v>
      </c>
      <c r="V66" s="16">
        <f t="shared" si="21"/>
        <v>6589.865393755597</v>
      </c>
      <c r="W66" s="16">
        <f t="shared" si="12"/>
        <v>-15145.59189969083</v>
      </c>
      <c r="X66" s="16">
        <f t="shared" si="6"/>
        <v>-14995.59189969083</v>
      </c>
    </row>
    <row r="67" spans="1:24" ht="15">
      <c r="A67">
        <f t="shared" si="7"/>
        <v>49</v>
      </c>
      <c r="C67" s="16">
        <f t="shared" si="8"/>
        <v>9340</v>
      </c>
      <c r="D67" s="16"/>
      <c r="E67" s="16">
        <f t="shared" si="9"/>
        <v>50</v>
      </c>
      <c r="F67" s="16">
        <f t="shared" si="18"/>
        <v>0</v>
      </c>
      <c r="G67" s="16">
        <f t="shared" si="16"/>
        <v>477799.08053488325</v>
      </c>
      <c r="H67" s="16">
        <f t="shared" si="19"/>
        <v>796.3318008914721</v>
      </c>
      <c r="I67" s="16">
        <f t="shared" si="17"/>
        <v>487885.41233577474</v>
      </c>
      <c r="J67" s="16">
        <f t="shared" si="10"/>
        <v>2000000</v>
      </c>
      <c r="K67" s="16">
        <f t="shared" si="20"/>
        <v>7500</v>
      </c>
      <c r="L67" s="16">
        <f t="shared" si="11"/>
        <v>7500</v>
      </c>
      <c r="N67" s="16">
        <f t="shared" si="2"/>
        <v>-16840</v>
      </c>
      <c r="O67" s="16">
        <f t="shared" si="3"/>
        <v>-16790</v>
      </c>
      <c r="Q67" s="20">
        <f t="shared" si="4"/>
        <v>49</v>
      </c>
      <c r="S67">
        <f t="shared" si="13"/>
        <v>150</v>
      </c>
      <c r="T67" s="16">
        <f t="shared" si="14"/>
        <v>1630621.272521005</v>
      </c>
      <c r="U67" s="16">
        <f t="shared" si="15"/>
        <v>14995.59189969083</v>
      </c>
      <c r="V67" s="16">
        <f t="shared" si="21"/>
        <v>6556.242487731856</v>
      </c>
      <c r="W67" s="16">
        <f t="shared" si="12"/>
        <v>-15145.59189969083</v>
      </c>
      <c r="X67" s="16">
        <f t="shared" si="6"/>
        <v>-14995.59189969083</v>
      </c>
    </row>
    <row r="68" spans="1:24" ht="15">
      <c r="A68">
        <f t="shared" si="7"/>
        <v>50</v>
      </c>
      <c r="C68" s="16">
        <f t="shared" si="8"/>
        <v>9340</v>
      </c>
      <c r="D68" s="16"/>
      <c r="E68" s="16">
        <f t="shared" si="9"/>
        <v>50</v>
      </c>
      <c r="F68" s="16">
        <f t="shared" si="18"/>
        <v>0</v>
      </c>
      <c r="G68" s="16">
        <f t="shared" si="16"/>
        <v>487885.41233577474</v>
      </c>
      <c r="H68" s="16">
        <f t="shared" si="19"/>
        <v>813.142353892958</v>
      </c>
      <c r="I68" s="16">
        <f t="shared" si="17"/>
        <v>497988.5546896677</v>
      </c>
      <c r="J68" s="16">
        <f t="shared" si="10"/>
        <v>2000000</v>
      </c>
      <c r="K68" s="16">
        <f t="shared" si="20"/>
        <v>7500</v>
      </c>
      <c r="L68" s="16">
        <f t="shared" si="11"/>
        <v>7500</v>
      </c>
      <c r="N68" s="16">
        <f t="shared" si="2"/>
        <v>-16840</v>
      </c>
      <c r="O68" s="16">
        <f t="shared" si="3"/>
        <v>-16790</v>
      </c>
      <c r="Q68" s="20">
        <f t="shared" si="4"/>
        <v>50</v>
      </c>
      <c r="S68">
        <f t="shared" si="13"/>
        <v>150</v>
      </c>
      <c r="T68" s="16">
        <f t="shared" si="14"/>
        <v>1622148.1657113982</v>
      </c>
      <c r="U68" s="16">
        <f t="shared" si="15"/>
        <v>14995.59189969083</v>
      </c>
      <c r="V68" s="16">
        <f t="shared" si="21"/>
        <v>6522.48509008402</v>
      </c>
      <c r="W68" s="16">
        <f t="shared" si="12"/>
        <v>-15145.59189969083</v>
      </c>
      <c r="X68" s="16">
        <f t="shared" si="6"/>
        <v>-14995.59189969083</v>
      </c>
    </row>
    <row r="69" spans="1:24" ht="15">
      <c r="A69">
        <f t="shared" si="7"/>
        <v>51</v>
      </c>
      <c r="C69" s="16">
        <f t="shared" si="8"/>
        <v>9340</v>
      </c>
      <c r="D69" s="16"/>
      <c r="E69" s="16">
        <f t="shared" si="9"/>
        <v>50</v>
      </c>
      <c r="F69" s="16">
        <f t="shared" si="18"/>
        <v>0</v>
      </c>
      <c r="G69" s="16">
        <f t="shared" si="16"/>
        <v>497988.5546896677</v>
      </c>
      <c r="H69" s="16">
        <f t="shared" si="19"/>
        <v>829.9809244827795</v>
      </c>
      <c r="I69" s="16">
        <f t="shared" si="17"/>
        <v>508108.5356141505</v>
      </c>
      <c r="J69" s="16">
        <f t="shared" si="10"/>
        <v>2000000</v>
      </c>
      <c r="K69" s="16">
        <f t="shared" si="20"/>
        <v>7500</v>
      </c>
      <c r="L69" s="16">
        <f t="shared" si="11"/>
        <v>7500</v>
      </c>
      <c r="N69" s="16">
        <f t="shared" si="2"/>
        <v>-16840</v>
      </c>
      <c r="O69" s="16">
        <f t="shared" si="3"/>
        <v>-16790</v>
      </c>
      <c r="Q69" s="20">
        <f t="shared" si="4"/>
        <v>51</v>
      </c>
      <c r="S69">
        <f t="shared" si="13"/>
        <v>150</v>
      </c>
      <c r="T69" s="16">
        <f t="shared" si="14"/>
        <v>1613641.166474553</v>
      </c>
      <c r="U69" s="16">
        <f t="shared" si="15"/>
        <v>14995.59189969083</v>
      </c>
      <c r="V69" s="16">
        <f t="shared" si="21"/>
        <v>6488.592662845593</v>
      </c>
      <c r="W69" s="16">
        <f t="shared" si="12"/>
        <v>-15145.59189969083</v>
      </c>
      <c r="X69" s="16">
        <f t="shared" si="6"/>
        <v>-14995.59189969083</v>
      </c>
    </row>
    <row r="70" spans="1:24" ht="15">
      <c r="A70">
        <f t="shared" si="7"/>
        <v>52</v>
      </c>
      <c r="C70" s="16">
        <f t="shared" si="8"/>
        <v>9340</v>
      </c>
      <c r="D70" s="16"/>
      <c r="E70" s="16">
        <f t="shared" si="9"/>
        <v>50</v>
      </c>
      <c r="F70" s="16">
        <f t="shared" si="18"/>
        <v>4500</v>
      </c>
      <c r="G70" s="16">
        <f t="shared" si="16"/>
        <v>508108.5356141505</v>
      </c>
      <c r="H70" s="16">
        <f t="shared" si="19"/>
        <v>846.8475593569176</v>
      </c>
      <c r="I70" s="16">
        <f t="shared" si="17"/>
        <v>522745.38317350746</v>
      </c>
      <c r="J70" s="16">
        <f t="shared" si="10"/>
        <v>2000000</v>
      </c>
      <c r="K70" s="16">
        <f t="shared" si="20"/>
        <v>7500</v>
      </c>
      <c r="L70" s="16">
        <f t="shared" si="11"/>
        <v>7500</v>
      </c>
      <c r="N70" s="16">
        <f t="shared" si="2"/>
        <v>-16840</v>
      </c>
      <c r="O70" s="16">
        <f t="shared" si="3"/>
        <v>-16790</v>
      </c>
      <c r="Q70" s="20">
        <f t="shared" si="4"/>
        <v>52</v>
      </c>
      <c r="S70">
        <f t="shared" si="13"/>
        <v>150</v>
      </c>
      <c r="T70" s="16">
        <f t="shared" si="14"/>
        <v>1605100.1392407604</v>
      </c>
      <c r="U70" s="16">
        <f t="shared" si="15"/>
        <v>14995.59189969083</v>
      </c>
      <c r="V70" s="16">
        <f t="shared" si="21"/>
        <v>6454.564665898212</v>
      </c>
      <c r="W70" s="16">
        <f t="shared" si="12"/>
        <v>-15145.59189969083</v>
      </c>
      <c r="X70" s="16">
        <f t="shared" si="6"/>
        <v>-14995.59189969083</v>
      </c>
    </row>
    <row r="71" spans="1:24" ht="15">
      <c r="A71">
        <f t="shared" si="7"/>
        <v>53</v>
      </c>
      <c r="C71" s="16">
        <f t="shared" si="8"/>
        <v>9340</v>
      </c>
      <c r="D71" s="16"/>
      <c r="E71" s="16">
        <f t="shared" si="9"/>
        <v>50</v>
      </c>
      <c r="F71" s="16">
        <f t="shared" si="18"/>
        <v>0</v>
      </c>
      <c r="G71" s="16">
        <f t="shared" si="16"/>
        <v>522745.38317350746</v>
      </c>
      <c r="H71" s="16">
        <f t="shared" si="19"/>
        <v>871.2423052891792</v>
      </c>
      <c r="I71" s="16">
        <f t="shared" si="17"/>
        <v>532906.6254787965</v>
      </c>
      <c r="J71" s="16">
        <f t="shared" si="10"/>
        <v>2000000</v>
      </c>
      <c r="K71" s="16">
        <f t="shared" si="20"/>
        <v>7500</v>
      </c>
      <c r="L71" s="16">
        <f t="shared" si="11"/>
        <v>7500</v>
      </c>
      <c r="N71" s="16">
        <f t="shared" si="2"/>
        <v>-16840</v>
      </c>
      <c r="O71" s="16">
        <f t="shared" si="3"/>
        <v>-16790</v>
      </c>
      <c r="Q71" s="20">
        <f t="shared" si="4"/>
        <v>53</v>
      </c>
      <c r="S71">
        <f t="shared" si="13"/>
        <v>150</v>
      </c>
      <c r="T71" s="16">
        <f t="shared" si="14"/>
        <v>1596524.9478980326</v>
      </c>
      <c r="U71" s="16">
        <f t="shared" si="15"/>
        <v>14995.59189969083</v>
      </c>
      <c r="V71" s="16">
        <f t="shared" si="21"/>
        <v>6420.400556963042</v>
      </c>
      <c r="W71" s="16">
        <f t="shared" si="12"/>
        <v>-15145.59189969083</v>
      </c>
      <c r="X71" s="16">
        <f t="shared" si="6"/>
        <v>-14995.59189969083</v>
      </c>
    </row>
    <row r="72" spans="1:24" ht="15">
      <c r="A72">
        <f t="shared" si="7"/>
        <v>54</v>
      </c>
      <c r="C72" s="16">
        <f t="shared" si="8"/>
        <v>9340</v>
      </c>
      <c r="D72" s="16"/>
      <c r="E72" s="16">
        <f t="shared" si="9"/>
        <v>50</v>
      </c>
      <c r="F72" s="16">
        <f t="shared" si="18"/>
        <v>0</v>
      </c>
      <c r="G72" s="16">
        <f t="shared" si="16"/>
        <v>532906.6254787965</v>
      </c>
      <c r="H72" s="16">
        <f t="shared" si="19"/>
        <v>888.1777091313277</v>
      </c>
      <c r="I72" s="16">
        <f t="shared" si="17"/>
        <v>543084.8031879279</v>
      </c>
      <c r="J72" s="16">
        <f t="shared" si="10"/>
        <v>2000000</v>
      </c>
      <c r="K72" s="16">
        <f t="shared" si="20"/>
        <v>7500</v>
      </c>
      <c r="L72" s="16">
        <f t="shared" si="11"/>
        <v>7500</v>
      </c>
      <c r="N72" s="16">
        <f t="shared" si="2"/>
        <v>-16840</v>
      </c>
      <c r="O72" s="16">
        <f t="shared" si="3"/>
        <v>-16790</v>
      </c>
      <c r="Q72" s="20">
        <f t="shared" si="4"/>
        <v>54</v>
      </c>
      <c r="S72">
        <f t="shared" si="13"/>
        <v>150</v>
      </c>
      <c r="T72" s="16">
        <f t="shared" si="14"/>
        <v>1587915.455789934</v>
      </c>
      <c r="U72" s="16">
        <f t="shared" si="15"/>
        <v>14995.59189969083</v>
      </c>
      <c r="V72" s="16">
        <f t="shared" si="21"/>
        <v>6386.099791592131</v>
      </c>
      <c r="W72" s="16">
        <f t="shared" si="12"/>
        <v>-15145.59189969083</v>
      </c>
      <c r="X72" s="16">
        <f t="shared" si="6"/>
        <v>-14995.59189969083</v>
      </c>
    </row>
    <row r="73" spans="1:24" ht="15">
      <c r="A73">
        <f t="shared" si="7"/>
        <v>55</v>
      </c>
      <c r="C73" s="16">
        <f t="shared" si="8"/>
        <v>9340</v>
      </c>
      <c r="D73" s="16"/>
      <c r="E73" s="16">
        <f t="shared" si="9"/>
        <v>50</v>
      </c>
      <c r="F73" s="16">
        <f t="shared" si="18"/>
        <v>0</v>
      </c>
      <c r="G73" s="16">
        <f t="shared" si="16"/>
        <v>543084.8031879279</v>
      </c>
      <c r="H73" s="16">
        <f t="shared" si="19"/>
        <v>905.1413386465466</v>
      </c>
      <c r="I73" s="16">
        <f t="shared" si="17"/>
        <v>553279.9445265745</v>
      </c>
      <c r="J73" s="16">
        <f t="shared" si="10"/>
        <v>2000000</v>
      </c>
      <c r="K73" s="16">
        <f t="shared" si="20"/>
        <v>7500</v>
      </c>
      <c r="L73" s="16">
        <f t="shared" si="11"/>
        <v>7500</v>
      </c>
      <c r="N73" s="16">
        <f t="shared" si="2"/>
        <v>-16840</v>
      </c>
      <c r="O73" s="16">
        <f t="shared" si="3"/>
        <v>-16790</v>
      </c>
      <c r="Q73" s="20">
        <f t="shared" si="4"/>
        <v>55</v>
      </c>
      <c r="S73">
        <f t="shared" si="13"/>
        <v>150</v>
      </c>
      <c r="T73" s="16">
        <f t="shared" si="14"/>
        <v>1579271.5257134028</v>
      </c>
      <c r="U73" s="16">
        <f t="shared" si="15"/>
        <v>14995.59189969083</v>
      </c>
      <c r="V73" s="16">
        <f t="shared" si="21"/>
        <v>6351.661823159736</v>
      </c>
      <c r="W73" s="16">
        <f t="shared" si="12"/>
        <v>-15145.59189969083</v>
      </c>
      <c r="X73" s="16">
        <f t="shared" si="6"/>
        <v>-14995.59189969083</v>
      </c>
    </row>
    <row r="74" spans="1:24" ht="15">
      <c r="A74">
        <f t="shared" si="7"/>
        <v>56</v>
      </c>
      <c r="C74" s="16">
        <f t="shared" si="8"/>
        <v>9340</v>
      </c>
      <c r="D74" s="16"/>
      <c r="E74" s="16">
        <f t="shared" si="9"/>
        <v>50</v>
      </c>
      <c r="F74" s="16">
        <f t="shared" si="18"/>
        <v>0</v>
      </c>
      <c r="G74" s="16">
        <f t="shared" si="16"/>
        <v>553279.9445265745</v>
      </c>
      <c r="H74" s="16">
        <f t="shared" si="19"/>
        <v>922.1332408776242</v>
      </c>
      <c r="I74" s="16">
        <f t="shared" si="17"/>
        <v>563492.0777674521</v>
      </c>
      <c r="J74" s="16">
        <f t="shared" si="10"/>
        <v>2000000</v>
      </c>
      <c r="K74" s="16">
        <f t="shared" si="20"/>
        <v>7500</v>
      </c>
      <c r="L74" s="16">
        <f t="shared" si="11"/>
        <v>7500</v>
      </c>
      <c r="N74" s="16">
        <f t="shared" si="2"/>
        <v>-16840</v>
      </c>
      <c r="O74" s="16">
        <f t="shared" si="3"/>
        <v>-16790</v>
      </c>
      <c r="Q74" s="20">
        <f t="shared" si="4"/>
        <v>56</v>
      </c>
      <c r="S74">
        <f t="shared" si="13"/>
        <v>150</v>
      </c>
      <c r="T74" s="16">
        <f t="shared" si="14"/>
        <v>1570593.0199165656</v>
      </c>
      <c r="U74" s="16">
        <f t="shared" si="15"/>
        <v>14995.59189969083</v>
      </c>
      <c r="V74" s="16">
        <f t="shared" si="21"/>
        <v>6317.086102853611</v>
      </c>
      <c r="W74" s="16">
        <f t="shared" si="12"/>
        <v>-15145.59189969083</v>
      </c>
      <c r="X74" s="16">
        <f t="shared" si="6"/>
        <v>-14995.59189969083</v>
      </c>
    </row>
    <row r="75" spans="1:24" ht="15">
      <c r="A75">
        <f t="shared" si="7"/>
        <v>57</v>
      </c>
      <c r="C75" s="16">
        <f t="shared" si="8"/>
        <v>9340</v>
      </c>
      <c r="D75" s="16"/>
      <c r="E75" s="16">
        <f t="shared" si="9"/>
        <v>50</v>
      </c>
      <c r="F75" s="16">
        <f t="shared" si="18"/>
        <v>0</v>
      </c>
      <c r="G75" s="16">
        <f t="shared" si="16"/>
        <v>563492.0777674521</v>
      </c>
      <c r="H75" s="16">
        <f t="shared" si="19"/>
        <v>939.1534629457536</v>
      </c>
      <c r="I75" s="16">
        <f t="shared" si="17"/>
        <v>573721.2312303978</v>
      </c>
      <c r="J75" s="16">
        <f t="shared" si="10"/>
        <v>2000000</v>
      </c>
      <c r="K75" s="16">
        <f t="shared" si="20"/>
        <v>7500</v>
      </c>
      <c r="L75" s="16">
        <f t="shared" si="11"/>
        <v>7500</v>
      </c>
      <c r="N75" s="16">
        <f t="shared" si="2"/>
        <v>-16840</v>
      </c>
      <c r="O75" s="16">
        <f t="shared" si="3"/>
        <v>-16790</v>
      </c>
      <c r="Q75" s="20">
        <f t="shared" si="4"/>
        <v>57</v>
      </c>
      <c r="S75">
        <f t="shared" si="13"/>
        <v>150</v>
      </c>
      <c r="T75" s="16">
        <f t="shared" si="14"/>
        <v>1561879.800096541</v>
      </c>
      <c r="U75" s="16">
        <f t="shared" si="15"/>
        <v>14995.59189969083</v>
      </c>
      <c r="V75" s="16">
        <f t="shared" si="21"/>
        <v>6282.372079666263</v>
      </c>
      <c r="W75" s="16">
        <f t="shared" si="12"/>
        <v>-15145.59189969083</v>
      </c>
      <c r="X75" s="16">
        <f t="shared" si="6"/>
        <v>-14995.59189969083</v>
      </c>
    </row>
    <row r="76" spans="1:24" ht="15">
      <c r="A76">
        <f t="shared" si="7"/>
        <v>58</v>
      </c>
      <c r="C76" s="16">
        <f t="shared" si="8"/>
        <v>9340</v>
      </c>
      <c r="D76" s="16"/>
      <c r="E76" s="16">
        <f t="shared" si="9"/>
        <v>50</v>
      </c>
      <c r="F76" s="16">
        <f t="shared" si="18"/>
        <v>0</v>
      </c>
      <c r="G76" s="16">
        <f t="shared" si="16"/>
        <v>573721.2312303978</v>
      </c>
      <c r="H76" s="16">
        <f t="shared" si="19"/>
        <v>956.2020520506632</v>
      </c>
      <c r="I76" s="16">
        <f t="shared" si="17"/>
        <v>583967.4332824484</v>
      </c>
      <c r="J76" s="16">
        <f t="shared" si="10"/>
        <v>2000000</v>
      </c>
      <c r="K76" s="16">
        <f t="shared" si="20"/>
        <v>7500</v>
      </c>
      <c r="L76" s="16">
        <f t="shared" si="11"/>
        <v>7500</v>
      </c>
      <c r="N76" s="16">
        <f t="shared" si="2"/>
        <v>-16840</v>
      </c>
      <c r="O76" s="16">
        <f t="shared" si="3"/>
        <v>-16790</v>
      </c>
      <c r="Q76" s="20">
        <f t="shared" si="4"/>
        <v>58</v>
      </c>
      <c r="S76">
        <f t="shared" si="13"/>
        <v>150</v>
      </c>
      <c r="T76" s="16">
        <f t="shared" si="14"/>
        <v>1553131.7273972363</v>
      </c>
      <c r="U76" s="16">
        <f t="shared" si="15"/>
        <v>14995.59189969083</v>
      </c>
      <c r="V76" s="16">
        <f t="shared" si="21"/>
        <v>6247.519200386164</v>
      </c>
      <c r="W76" s="16">
        <f t="shared" si="12"/>
        <v>-15145.59189969083</v>
      </c>
      <c r="X76" s="16">
        <f t="shared" si="6"/>
        <v>-14995.59189969083</v>
      </c>
    </row>
    <row r="77" spans="1:24" ht="15">
      <c r="A77">
        <f t="shared" si="7"/>
        <v>59</v>
      </c>
      <c r="C77" s="16">
        <f t="shared" si="8"/>
        <v>9340</v>
      </c>
      <c r="D77" s="16"/>
      <c r="E77" s="16">
        <f t="shared" si="9"/>
        <v>50</v>
      </c>
      <c r="F77" s="16">
        <f t="shared" si="18"/>
        <v>0</v>
      </c>
      <c r="G77" s="16">
        <f t="shared" si="16"/>
        <v>583967.4332824484</v>
      </c>
      <c r="H77" s="16">
        <f t="shared" si="19"/>
        <v>973.2790554707475</v>
      </c>
      <c r="I77" s="16">
        <f t="shared" si="17"/>
        <v>594230.7123379192</v>
      </c>
      <c r="J77" s="16">
        <f t="shared" si="10"/>
        <v>2000000</v>
      </c>
      <c r="K77" s="16">
        <f t="shared" si="20"/>
        <v>7500</v>
      </c>
      <c r="L77" s="16">
        <f t="shared" si="11"/>
        <v>7500</v>
      </c>
      <c r="N77" s="16">
        <f t="shared" si="2"/>
        <v>-16840</v>
      </c>
      <c r="O77" s="16">
        <f t="shared" si="3"/>
        <v>-16790</v>
      </c>
      <c r="Q77" s="20">
        <f t="shared" si="4"/>
        <v>59</v>
      </c>
      <c r="S77">
        <f t="shared" si="13"/>
        <v>150</v>
      </c>
      <c r="T77" s="16">
        <f t="shared" si="14"/>
        <v>1544348.6624071344</v>
      </c>
      <c r="U77" s="16">
        <f t="shared" si="15"/>
        <v>14995.59189969083</v>
      </c>
      <c r="V77" s="16">
        <f t="shared" si="21"/>
        <v>6212.526909588945</v>
      </c>
      <c r="W77" s="16">
        <f t="shared" si="12"/>
        <v>-15145.59189969083</v>
      </c>
      <c r="X77" s="16">
        <f t="shared" si="6"/>
        <v>-14995.59189969083</v>
      </c>
    </row>
    <row r="78" spans="1:24" ht="15">
      <c r="A78">
        <f t="shared" si="7"/>
        <v>60</v>
      </c>
      <c r="C78" s="16">
        <f t="shared" si="8"/>
        <v>9340</v>
      </c>
      <c r="D78" s="16"/>
      <c r="E78" s="16">
        <f t="shared" si="9"/>
        <v>50</v>
      </c>
      <c r="F78" s="16">
        <f t="shared" si="18"/>
        <v>0</v>
      </c>
      <c r="G78" s="16">
        <f t="shared" si="16"/>
        <v>594230.7123379192</v>
      </c>
      <c r="H78" s="16">
        <f t="shared" si="19"/>
        <v>990.3845205631986</v>
      </c>
      <c r="I78" s="16">
        <f t="shared" si="17"/>
        <v>604511.0968584823</v>
      </c>
      <c r="J78" s="16">
        <f t="shared" si="10"/>
        <v>2000000</v>
      </c>
      <c r="K78" s="16">
        <f t="shared" si="20"/>
        <v>7500</v>
      </c>
      <c r="L78" s="16">
        <f t="shared" si="11"/>
        <v>7500</v>
      </c>
      <c r="N78" s="16">
        <f t="shared" si="2"/>
        <v>-16840</v>
      </c>
      <c r="O78" s="16">
        <f t="shared" si="3"/>
        <v>-16790</v>
      </c>
      <c r="Q78" s="20">
        <f t="shared" si="4"/>
        <v>60</v>
      </c>
      <c r="S78">
        <f t="shared" si="13"/>
        <v>150</v>
      </c>
      <c r="T78" s="16">
        <f t="shared" si="14"/>
        <v>1535530.465157072</v>
      </c>
      <c r="U78" s="16">
        <f t="shared" si="15"/>
        <v>14995.59189969083</v>
      </c>
      <c r="V78" s="16">
        <f t="shared" si="21"/>
        <v>6177.394649628538</v>
      </c>
      <c r="W78" s="16">
        <f t="shared" si="12"/>
        <v>-15145.59189969083</v>
      </c>
      <c r="X78" s="16">
        <f t="shared" si="6"/>
        <v>-14995.59189969083</v>
      </c>
    </row>
    <row r="79" spans="1:24" ht="15">
      <c r="A79">
        <f t="shared" si="7"/>
        <v>61</v>
      </c>
      <c r="C79" s="16">
        <f t="shared" si="8"/>
        <v>9340</v>
      </c>
      <c r="D79" s="16"/>
      <c r="E79" s="16">
        <f t="shared" si="9"/>
        <v>50</v>
      </c>
      <c r="F79" s="16">
        <f t="shared" si="18"/>
        <v>0</v>
      </c>
      <c r="G79" s="16">
        <f t="shared" si="16"/>
        <v>604511.0968584823</v>
      </c>
      <c r="H79" s="16">
        <f t="shared" si="19"/>
        <v>1007.5184947641374</v>
      </c>
      <c r="I79" s="16">
        <f t="shared" si="17"/>
        <v>614808.6153532465</v>
      </c>
      <c r="J79" s="16">
        <f t="shared" si="10"/>
        <v>2000000</v>
      </c>
      <c r="K79" s="16">
        <f t="shared" si="20"/>
        <v>7500</v>
      </c>
      <c r="L79" s="16">
        <f t="shared" si="11"/>
        <v>7500</v>
      </c>
      <c r="N79" s="16">
        <f t="shared" si="2"/>
        <v>-16840</v>
      </c>
      <c r="O79" s="16">
        <f t="shared" si="3"/>
        <v>-16790</v>
      </c>
      <c r="Q79" s="20">
        <f t="shared" si="4"/>
        <v>61</v>
      </c>
      <c r="S79">
        <f t="shared" si="13"/>
        <v>150</v>
      </c>
      <c r="T79" s="16">
        <f t="shared" si="14"/>
        <v>1526676.9951180096</v>
      </c>
      <c r="U79" s="16">
        <f t="shared" si="15"/>
        <v>14995.59189969083</v>
      </c>
      <c r="V79" s="16">
        <f t="shared" si="21"/>
        <v>6142.121860628288</v>
      </c>
      <c r="W79" s="16">
        <f t="shared" si="12"/>
        <v>-15145.59189969083</v>
      </c>
      <c r="X79" s="16">
        <f t="shared" si="6"/>
        <v>-14995.59189969083</v>
      </c>
    </row>
    <row r="80" spans="1:24" ht="15">
      <c r="A80">
        <f t="shared" si="7"/>
        <v>62</v>
      </c>
      <c r="C80" s="16">
        <f t="shared" si="8"/>
        <v>9340</v>
      </c>
      <c r="D80" s="16"/>
      <c r="E80" s="16">
        <f t="shared" si="9"/>
        <v>50</v>
      </c>
      <c r="F80" s="16">
        <f t="shared" si="18"/>
        <v>0</v>
      </c>
      <c r="G80" s="16">
        <f t="shared" si="16"/>
        <v>614808.6153532465</v>
      </c>
      <c r="H80" s="16">
        <f t="shared" si="19"/>
        <v>1024.6810255887442</v>
      </c>
      <c r="I80" s="16">
        <f t="shared" si="17"/>
        <v>625123.2963788352</v>
      </c>
      <c r="J80" s="16">
        <f t="shared" si="10"/>
        <v>2000000</v>
      </c>
      <c r="K80" s="16">
        <f t="shared" si="20"/>
        <v>7500</v>
      </c>
      <c r="L80" s="16">
        <f t="shared" si="11"/>
        <v>7500</v>
      </c>
      <c r="N80" s="16">
        <f t="shared" si="2"/>
        <v>-16840</v>
      </c>
      <c r="O80" s="16">
        <f t="shared" si="3"/>
        <v>-16790</v>
      </c>
      <c r="Q80" s="20">
        <f t="shared" si="4"/>
        <v>62</v>
      </c>
      <c r="S80">
        <f t="shared" si="13"/>
        <v>150</v>
      </c>
      <c r="T80" s="16">
        <f t="shared" si="14"/>
        <v>1517788.1111987908</v>
      </c>
      <c r="U80" s="16">
        <f t="shared" si="15"/>
        <v>14995.59189969083</v>
      </c>
      <c r="V80" s="16">
        <f t="shared" si="21"/>
        <v>6106.707980472039</v>
      </c>
      <c r="W80" s="16">
        <f t="shared" si="12"/>
        <v>-15145.59189969083</v>
      </c>
      <c r="X80" s="16">
        <f t="shared" si="6"/>
        <v>-14995.59189969083</v>
      </c>
    </row>
    <row r="81" spans="1:24" ht="15">
      <c r="A81">
        <f t="shared" si="7"/>
        <v>63</v>
      </c>
      <c r="C81" s="16">
        <f t="shared" si="8"/>
        <v>9340</v>
      </c>
      <c r="D81" s="16"/>
      <c r="E81" s="16">
        <f t="shared" si="9"/>
        <v>50</v>
      </c>
      <c r="F81" s="16">
        <f t="shared" si="18"/>
        <v>0</v>
      </c>
      <c r="G81" s="16">
        <f t="shared" si="16"/>
        <v>625123.2963788352</v>
      </c>
      <c r="H81" s="16">
        <f t="shared" si="19"/>
        <v>1041.872160631392</v>
      </c>
      <c r="I81" s="16">
        <f t="shared" si="17"/>
        <v>635455.1685394666</v>
      </c>
      <c r="J81" s="16">
        <f t="shared" si="10"/>
        <v>2000000</v>
      </c>
      <c r="K81" s="16">
        <f t="shared" si="20"/>
        <v>7500</v>
      </c>
      <c r="L81" s="16">
        <f t="shared" si="11"/>
        <v>7500</v>
      </c>
      <c r="N81" s="16">
        <f t="shared" si="2"/>
        <v>-16840</v>
      </c>
      <c r="O81" s="16">
        <f t="shared" si="3"/>
        <v>-16790</v>
      </c>
      <c r="Q81" s="20">
        <f t="shared" si="4"/>
        <v>63</v>
      </c>
      <c r="S81">
        <f t="shared" si="13"/>
        <v>150</v>
      </c>
      <c r="T81" s="16">
        <f t="shared" si="14"/>
        <v>1508863.6717438952</v>
      </c>
      <c r="U81" s="16">
        <f t="shared" si="15"/>
        <v>14995.59189969083</v>
      </c>
      <c r="V81" s="16">
        <f t="shared" si="21"/>
        <v>6071.152444795163</v>
      </c>
      <c r="W81" s="16">
        <f t="shared" si="12"/>
        <v>-15145.59189969083</v>
      </c>
      <c r="X81" s="16">
        <f t="shared" si="6"/>
        <v>-14995.59189969083</v>
      </c>
    </row>
    <row r="82" spans="1:24" ht="15">
      <c r="A82">
        <f t="shared" si="7"/>
        <v>64</v>
      </c>
      <c r="C82" s="16">
        <f t="shared" si="8"/>
        <v>9340</v>
      </c>
      <c r="D82" s="16"/>
      <c r="E82" s="16">
        <f t="shared" si="9"/>
        <v>50</v>
      </c>
      <c r="F82" s="16">
        <f t="shared" si="18"/>
        <v>4500</v>
      </c>
      <c r="G82" s="16">
        <f t="shared" si="16"/>
        <v>635455.1685394666</v>
      </c>
      <c r="H82" s="16">
        <f t="shared" si="19"/>
        <v>1059.0919475657777</v>
      </c>
      <c r="I82" s="16">
        <f t="shared" si="17"/>
        <v>650304.2604870324</v>
      </c>
      <c r="J82" s="16">
        <f t="shared" si="10"/>
        <v>2000000</v>
      </c>
      <c r="K82" s="16">
        <f t="shared" si="20"/>
        <v>7500</v>
      </c>
      <c r="L82" s="16">
        <f t="shared" si="11"/>
        <v>7500</v>
      </c>
      <c r="N82" s="16">
        <f t="shared" si="2"/>
        <v>-16840</v>
      </c>
      <c r="O82" s="16">
        <f t="shared" si="3"/>
        <v>-16790</v>
      </c>
      <c r="Q82" s="20">
        <f t="shared" si="4"/>
        <v>64</v>
      </c>
      <c r="S82">
        <f t="shared" si="13"/>
        <v>150</v>
      </c>
      <c r="T82" s="16">
        <f t="shared" si="14"/>
        <v>1499903.5345311798</v>
      </c>
      <c r="U82" s="16">
        <f t="shared" si="15"/>
        <v>14995.59189969083</v>
      </c>
      <c r="V82" s="16">
        <f t="shared" si="21"/>
        <v>6035.45468697558</v>
      </c>
      <c r="W82" s="16">
        <f t="shared" si="12"/>
        <v>-15145.59189969083</v>
      </c>
      <c r="X82" s="16">
        <f t="shared" si="6"/>
        <v>-14995.59189969083</v>
      </c>
    </row>
    <row r="83" spans="1:24" ht="15">
      <c r="A83">
        <f t="shared" si="7"/>
        <v>65</v>
      </c>
      <c r="C83" s="16">
        <f t="shared" si="8"/>
        <v>9340</v>
      </c>
      <c r="D83" s="16"/>
      <c r="E83" s="16">
        <f t="shared" si="9"/>
        <v>50</v>
      </c>
      <c r="F83" s="16">
        <f t="shared" si="18"/>
        <v>0</v>
      </c>
      <c r="G83" s="16">
        <f t="shared" si="16"/>
        <v>650304.2604870324</v>
      </c>
      <c r="H83" s="16">
        <f t="shared" si="19"/>
        <v>1083.840434145054</v>
      </c>
      <c r="I83" s="16">
        <f t="shared" si="17"/>
        <v>660678.1009211774</v>
      </c>
      <c r="J83" s="16">
        <f t="shared" si="10"/>
        <v>2000000</v>
      </c>
      <c r="K83" s="16">
        <f t="shared" si="20"/>
        <v>7500</v>
      </c>
      <c r="L83" s="16">
        <f t="shared" si="11"/>
        <v>7500</v>
      </c>
      <c r="N83" s="16">
        <f t="shared" si="2"/>
        <v>-16840</v>
      </c>
      <c r="O83" s="16">
        <f t="shared" si="3"/>
        <v>-16790</v>
      </c>
      <c r="Q83" s="20">
        <f t="shared" si="4"/>
        <v>65</v>
      </c>
      <c r="S83">
        <f t="shared" si="13"/>
        <v>150</v>
      </c>
      <c r="T83" s="16">
        <f t="shared" si="14"/>
        <v>1490907.5567696136</v>
      </c>
      <c r="U83" s="16">
        <f t="shared" si="15"/>
        <v>14995.59189969083</v>
      </c>
      <c r="V83" s="16">
        <f t="shared" si="21"/>
        <v>5999.61413812472</v>
      </c>
      <c r="W83" s="16">
        <f t="shared" si="12"/>
        <v>-15145.59189969083</v>
      </c>
      <c r="X83" s="16">
        <f t="shared" si="6"/>
        <v>-14995.59189969083</v>
      </c>
    </row>
    <row r="84" spans="1:24" ht="15">
      <c r="A84">
        <f t="shared" si="7"/>
        <v>66</v>
      </c>
      <c r="C84" s="16">
        <f t="shared" si="8"/>
        <v>9340</v>
      </c>
      <c r="D84" s="16"/>
      <c r="E84" s="16">
        <f t="shared" si="9"/>
        <v>50</v>
      </c>
      <c r="F84" s="16">
        <f t="shared" si="18"/>
        <v>0</v>
      </c>
      <c r="G84" s="16">
        <f t="shared" si="16"/>
        <v>660678.1009211774</v>
      </c>
      <c r="H84" s="16">
        <f aca="true" t="shared" si="22" ref="H84:H114">G84*urssm</f>
        <v>1101.1301682019625</v>
      </c>
      <c r="I84" s="16">
        <f t="shared" si="17"/>
        <v>671069.2310893794</v>
      </c>
      <c r="J84" s="16">
        <f t="shared" si="10"/>
        <v>2000000</v>
      </c>
      <c r="K84" s="16">
        <f aca="true" t="shared" si="23" ref="K84:K115">J83*urmum</f>
        <v>7500</v>
      </c>
      <c r="L84" s="16">
        <f t="shared" si="11"/>
        <v>7500</v>
      </c>
      <c r="N84" s="16">
        <f aca="true" t="shared" si="24" ref="N84:N114">B84-C84-D84-L84</f>
        <v>-16840</v>
      </c>
      <c r="O84" s="16">
        <f aca="true" t="shared" si="25" ref="O84:O116">B84-C84+E84-L84</f>
        <v>-16790</v>
      </c>
      <c r="Q84" s="20">
        <f aca="true" t="shared" si="26" ref="Q84:Q147">A84</f>
        <v>66</v>
      </c>
      <c r="S84">
        <f t="shared" si="13"/>
        <v>150</v>
      </c>
      <c r="T84" s="16">
        <f t="shared" si="14"/>
        <v>1481875.5950970012</v>
      </c>
      <c r="U84" s="16">
        <f t="shared" si="15"/>
        <v>14995.59189969083</v>
      </c>
      <c r="V84" s="16">
        <f aca="true" t="shared" si="27" ref="V84:V115">T83*urkh</f>
        <v>5963.6302270784545</v>
      </c>
      <c r="W84" s="16">
        <f t="shared" si="12"/>
        <v>-15145.59189969083</v>
      </c>
      <c r="X84" s="16">
        <f aca="true" t="shared" si="28" ref="X84:X147">R84-U84</f>
        <v>-14995.59189969083</v>
      </c>
    </row>
    <row r="85" spans="1:24" ht="15">
      <c r="A85">
        <f aca="true" t="shared" si="29" ref="A85:A148">A84+1</f>
        <v>67</v>
      </c>
      <c r="C85" s="16">
        <f aca="true" t="shared" si="30" ref="C85:C114">C84</f>
        <v>9340</v>
      </c>
      <c r="D85" s="16"/>
      <c r="E85" s="16">
        <f aca="true" t="shared" si="31" ref="E85:E114">E84</f>
        <v>50</v>
      </c>
      <c r="F85" s="16">
        <f t="shared" si="18"/>
        <v>0</v>
      </c>
      <c r="G85" s="16">
        <f t="shared" si="16"/>
        <v>671069.2310893794</v>
      </c>
      <c r="H85" s="16">
        <f t="shared" si="22"/>
        <v>1118.448718482299</v>
      </c>
      <c r="I85" s="16">
        <f t="shared" si="17"/>
        <v>681477.6798078617</v>
      </c>
      <c r="J85" s="16">
        <f aca="true" t="shared" si="32" ref="J85:J114">J84</f>
        <v>2000000</v>
      </c>
      <c r="K85" s="16">
        <f t="shared" si="23"/>
        <v>7500</v>
      </c>
      <c r="L85" s="16">
        <f aca="true" t="shared" si="33" ref="L85:L115">K85</f>
        <v>7500</v>
      </c>
      <c r="N85" s="16">
        <f t="shared" si="24"/>
        <v>-16840</v>
      </c>
      <c r="O85" s="16">
        <f t="shared" si="25"/>
        <v>-16790</v>
      </c>
      <c r="Q85" s="20">
        <f t="shared" si="26"/>
        <v>67</v>
      </c>
      <c r="S85">
        <f t="shared" si="13"/>
        <v>150</v>
      </c>
      <c r="T85" s="16">
        <f t="shared" si="14"/>
        <v>1472807.5055776983</v>
      </c>
      <c r="U85" s="16">
        <f t="shared" si="15"/>
        <v>14995.59189969083</v>
      </c>
      <c r="V85" s="16">
        <f t="shared" si="27"/>
        <v>5927.502380388005</v>
      </c>
      <c r="W85" s="16">
        <f aca="true" t="shared" si="34" ref="W85:X148">R85-S85-U85</f>
        <v>-15145.59189969083</v>
      </c>
      <c r="X85" s="16">
        <f t="shared" si="28"/>
        <v>-14995.59189969083</v>
      </c>
    </row>
    <row r="86" spans="1:24" ht="15">
      <c r="A86">
        <f t="shared" si="29"/>
        <v>68</v>
      </c>
      <c r="C86" s="16">
        <f t="shared" si="30"/>
        <v>9340</v>
      </c>
      <c r="D86" s="16"/>
      <c r="E86" s="16">
        <f t="shared" si="31"/>
        <v>50</v>
      </c>
      <c r="F86" s="16">
        <f t="shared" si="18"/>
        <v>0</v>
      </c>
      <c r="G86" s="16">
        <f t="shared" si="16"/>
        <v>681477.6798078617</v>
      </c>
      <c r="H86" s="16">
        <f t="shared" si="22"/>
        <v>1135.796133013103</v>
      </c>
      <c r="I86" s="16">
        <f t="shared" si="17"/>
        <v>691903.4759408748</v>
      </c>
      <c r="J86" s="16">
        <f t="shared" si="32"/>
        <v>2000000</v>
      </c>
      <c r="K86" s="16">
        <f t="shared" si="23"/>
        <v>7500</v>
      </c>
      <c r="L86" s="16">
        <f t="shared" si="33"/>
        <v>7500</v>
      </c>
      <c r="N86" s="16">
        <f t="shared" si="24"/>
        <v>-16840</v>
      </c>
      <c r="O86" s="16">
        <f t="shared" si="25"/>
        <v>-16790</v>
      </c>
      <c r="Q86" s="20">
        <f t="shared" si="26"/>
        <v>68</v>
      </c>
      <c r="S86">
        <f aca="true" t="shared" si="35" ref="S86:S149">S85</f>
        <v>150</v>
      </c>
      <c r="T86" s="16">
        <f aca="true" t="shared" si="36" ref="T86:T149">T85-(U86-V86)</f>
        <v>1463703.1437003184</v>
      </c>
      <c r="U86" s="16">
        <f aca="true" t="shared" si="37" ref="U86:U149">U85</f>
        <v>14995.59189969083</v>
      </c>
      <c r="V86" s="16">
        <f t="shared" si="27"/>
        <v>5891.230022310793</v>
      </c>
      <c r="W86" s="16">
        <f t="shared" si="34"/>
        <v>-15145.59189969083</v>
      </c>
      <c r="X86" s="16">
        <f t="shared" si="28"/>
        <v>-14995.59189969083</v>
      </c>
    </row>
    <row r="87" spans="1:24" ht="15">
      <c r="A87">
        <f t="shared" si="29"/>
        <v>69</v>
      </c>
      <c r="C87" s="16">
        <f t="shared" si="30"/>
        <v>9340</v>
      </c>
      <c r="D87" s="16"/>
      <c r="E87" s="16">
        <f t="shared" si="31"/>
        <v>50</v>
      </c>
      <c r="F87" s="16">
        <f t="shared" si="18"/>
        <v>0</v>
      </c>
      <c r="G87" s="16">
        <f t="shared" si="16"/>
        <v>691903.4759408748</v>
      </c>
      <c r="H87" s="16">
        <f t="shared" si="22"/>
        <v>1153.172459901458</v>
      </c>
      <c r="I87" s="16">
        <f t="shared" si="17"/>
        <v>702346.6484007762</v>
      </c>
      <c r="J87" s="16">
        <f t="shared" si="32"/>
        <v>2000000</v>
      </c>
      <c r="K87" s="16">
        <f t="shared" si="23"/>
        <v>7500</v>
      </c>
      <c r="L87" s="16">
        <f t="shared" si="33"/>
        <v>7500</v>
      </c>
      <c r="N87" s="16">
        <f t="shared" si="24"/>
        <v>-16840</v>
      </c>
      <c r="O87" s="16">
        <f t="shared" si="25"/>
        <v>-16790</v>
      </c>
      <c r="Q87" s="20">
        <f t="shared" si="26"/>
        <v>69</v>
      </c>
      <c r="S87">
        <f t="shared" si="35"/>
        <v>150</v>
      </c>
      <c r="T87" s="16">
        <f t="shared" si="36"/>
        <v>1454562.3643754288</v>
      </c>
      <c r="U87" s="16">
        <f t="shared" si="37"/>
        <v>14995.59189969083</v>
      </c>
      <c r="V87" s="16">
        <f t="shared" si="27"/>
        <v>5854.8125748012735</v>
      </c>
      <c r="W87" s="16">
        <f t="shared" si="34"/>
        <v>-15145.59189969083</v>
      </c>
      <c r="X87" s="16">
        <f t="shared" si="28"/>
        <v>-14995.59189969083</v>
      </c>
    </row>
    <row r="88" spans="1:24" ht="15">
      <c r="A88">
        <f t="shared" si="29"/>
        <v>70</v>
      </c>
      <c r="C88" s="16">
        <f t="shared" si="30"/>
        <v>9340</v>
      </c>
      <c r="D88" s="16"/>
      <c r="E88" s="16">
        <f t="shared" si="31"/>
        <v>50</v>
      </c>
      <c r="F88" s="16">
        <f t="shared" si="18"/>
        <v>0</v>
      </c>
      <c r="G88" s="16">
        <f t="shared" si="16"/>
        <v>702346.6484007762</v>
      </c>
      <c r="H88" s="16">
        <f t="shared" si="22"/>
        <v>1170.577747334627</v>
      </c>
      <c r="I88" s="16">
        <f t="shared" si="17"/>
        <v>712807.2261481108</v>
      </c>
      <c r="J88" s="16">
        <f t="shared" si="32"/>
        <v>2000000</v>
      </c>
      <c r="K88" s="16">
        <f t="shared" si="23"/>
        <v>7500</v>
      </c>
      <c r="L88" s="16">
        <f t="shared" si="33"/>
        <v>7500</v>
      </c>
      <c r="N88" s="16">
        <f t="shared" si="24"/>
        <v>-16840</v>
      </c>
      <c r="O88" s="16">
        <f t="shared" si="25"/>
        <v>-16790</v>
      </c>
      <c r="Q88" s="20">
        <f t="shared" si="26"/>
        <v>70</v>
      </c>
      <c r="S88">
        <f t="shared" si="35"/>
        <v>150</v>
      </c>
      <c r="T88" s="16">
        <f t="shared" si="36"/>
        <v>1445385.0219332397</v>
      </c>
      <c r="U88" s="16">
        <f t="shared" si="37"/>
        <v>14995.59189969083</v>
      </c>
      <c r="V88" s="16">
        <f t="shared" si="27"/>
        <v>5818.249457501715</v>
      </c>
      <c r="W88" s="16">
        <f t="shared" si="34"/>
        <v>-15145.59189969083</v>
      </c>
      <c r="X88" s="16">
        <f t="shared" si="28"/>
        <v>-14995.59189969083</v>
      </c>
    </row>
    <row r="89" spans="1:24" ht="15">
      <c r="A89">
        <f t="shared" si="29"/>
        <v>71</v>
      </c>
      <c r="C89" s="16">
        <f t="shared" si="30"/>
        <v>9340</v>
      </c>
      <c r="D89" s="16"/>
      <c r="E89" s="16">
        <f t="shared" si="31"/>
        <v>50</v>
      </c>
      <c r="F89" s="16">
        <f t="shared" si="18"/>
        <v>0</v>
      </c>
      <c r="G89" s="16">
        <f aca="true" t="shared" si="38" ref="G89:G114">I88</f>
        <v>712807.2261481108</v>
      </c>
      <c r="H89" s="16">
        <f t="shared" si="22"/>
        <v>1188.0120435801848</v>
      </c>
      <c r="I89" s="16">
        <f aca="true" t="shared" si="39" ref="I89:I114">G89+C89-E89+F89+H89</f>
        <v>723285.238191691</v>
      </c>
      <c r="J89" s="16">
        <f t="shared" si="32"/>
        <v>2000000</v>
      </c>
      <c r="K89" s="16">
        <f t="shared" si="23"/>
        <v>7500</v>
      </c>
      <c r="L89" s="16">
        <f t="shared" si="33"/>
        <v>7500</v>
      </c>
      <c r="N89" s="16">
        <f t="shared" si="24"/>
        <v>-16840</v>
      </c>
      <c r="O89" s="16">
        <f t="shared" si="25"/>
        <v>-16790</v>
      </c>
      <c r="Q89" s="20">
        <f t="shared" si="26"/>
        <v>71</v>
      </c>
      <c r="S89">
        <f t="shared" si="35"/>
        <v>150</v>
      </c>
      <c r="T89" s="16">
        <f t="shared" si="36"/>
        <v>1436170.9701212817</v>
      </c>
      <c r="U89" s="16">
        <f t="shared" si="37"/>
        <v>14995.59189969083</v>
      </c>
      <c r="V89" s="16">
        <f t="shared" si="27"/>
        <v>5781.540087732958</v>
      </c>
      <c r="W89" s="16">
        <f t="shared" si="34"/>
        <v>-15145.59189969083</v>
      </c>
      <c r="X89" s="16">
        <f t="shared" si="28"/>
        <v>-14995.59189969083</v>
      </c>
    </row>
    <row r="90" spans="1:24" ht="15">
      <c r="A90">
        <f t="shared" si="29"/>
        <v>72</v>
      </c>
      <c r="C90" s="16">
        <f t="shared" si="30"/>
        <v>9340</v>
      </c>
      <c r="D90" s="16"/>
      <c r="E90" s="16">
        <f t="shared" si="31"/>
        <v>50</v>
      </c>
      <c r="F90" s="16">
        <f t="shared" si="18"/>
        <v>0</v>
      </c>
      <c r="G90" s="16">
        <f t="shared" si="38"/>
        <v>723285.238191691</v>
      </c>
      <c r="H90" s="16">
        <f t="shared" si="22"/>
        <v>1205.4753969861517</v>
      </c>
      <c r="I90" s="16">
        <f t="shared" si="39"/>
        <v>733780.7135886771</v>
      </c>
      <c r="J90" s="16">
        <f t="shared" si="32"/>
        <v>2000000</v>
      </c>
      <c r="K90" s="16">
        <f t="shared" si="23"/>
        <v>7500</v>
      </c>
      <c r="L90" s="16">
        <f t="shared" si="33"/>
        <v>7500</v>
      </c>
      <c r="N90" s="16">
        <f t="shared" si="24"/>
        <v>-16840</v>
      </c>
      <c r="O90" s="16">
        <f t="shared" si="25"/>
        <v>-16790</v>
      </c>
      <c r="Q90" s="20">
        <f t="shared" si="26"/>
        <v>72</v>
      </c>
      <c r="S90">
        <f t="shared" si="35"/>
        <v>150</v>
      </c>
      <c r="T90" s="16">
        <f t="shared" si="36"/>
        <v>1426920.062102076</v>
      </c>
      <c r="U90" s="16">
        <f t="shared" si="37"/>
        <v>14995.59189969083</v>
      </c>
      <c r="V90" s="16">
        <f t="shared" si="27"/>
        <v>5744.683880485127</v>
      </c>
      <c r="W90" s="16">
        <f t="shared" si="34"/>
        <v>-15145.59189969083</v>
      </c>
      <c r="X90" s="16">
        <f t="shared" si="28"/>
        <v>-14995.59189969083</v>
      </c>
    </row>
    <row r="91" spans="1:24" ht="15">
      <c r="A91">
        <f t="shared" si="29"/>
        <v>73</v>
      </c>
      <c r="C91" s="16">
        <f t="shared" si="30"/>
        <v>9340</v>
      </c>
      <c r="D91" s="16"/>
      <c r="E91" s="16">
        <f t="shared" si="31"/>
        <v>50</v>
      </c>
      <c r="F91" s="16">
        <f t="shared" si="18"/>
        <v>0</v>
      </c>
      <c r="G91" s="16">
        <f t="shared" si="38"/>
        <v>733780.7135886771</v>
      </c>
      <c r="H91" s="16">
        <f t="shared" si="22"/>
        <v>1222.9678559811287</v>
      </c>
      <c r="I91" s="16">
        <f t="shared" si="39"/>
        <v>744293.6814446582</v>
      </c>
      <c r="J91" s="16">
        <f t="shared" si="32"/>
        <v>2000000</v>
      </c>
      <c r="K91" s="16">
        <f t="shared" si="23"/>
        <v>7500</v>
      </c>
      <c r="L91" s="16">
        <f t="shared" si="33"/>
        <v>7500</v>
      </c>
      <c r="N91" s="16">
        <f t="shared" si="24"/>
        <v>-16840</v>
      </c>
      <c r="O91" s="16">
        <f t="shared" si="25"/>
        <v>-16790</v>
      </c>
      <c r="Q91" s="20">
        <f t="shared" si="26"/>
        <v>73</v>
      </c>
      <c r="S91">
        <f t="shared" si="35"/>
        <v>150</v>
      </c>
      <c r="T91" s="16">
        <f t="shared" si="36"/>
        <v>1417632.1504507933</v>
      </c>
      <c r="U91" s="16">
        <f t="shared" si="37"/>
        <v>14995.59189969083</v>
      </c>
      <c r="V91" s="16">
        <f t="shared" si="27"/>
        <v>5707.680248408304</v>
      </c>
      <c r="W91" s="16">
        <f t="shared" si="34"/>
        <v>-15145.59189969083</v>
      </c>
      <c r="X91" s="16">
        <f t="shared" si="28"/>
        <v>-14995.59189969083</v>
      </c>
    </row>
    <row r="92" spans="1:24" ht="15">
      <c r="A92">
        <f t="shared" si="29"/>
        <v>74</v>
      </c>
      <c r="C92" s="16">
        <f t="shared" si="30"/>
        <v>9340</v>
      </c>
      <c r="D92" s="16"/>
      <c r="E92" s="16">
        <f t="shared" si="31"/>
        <v>50</v>
      </c>
      <c r="F92" s="16">
        <f t="shared" si="18"/>
        <v>0</v>
      </c>
      <c r="G92" s="16">
        <f t="shared" si="38"/>
        <v>744293.6814446582</v>
      </c>
      <c r="H92" s="16">
        <f t="shared" si="22"/>
        <v>1240.4894690744304</v>
      </c>
      <c r="I92" s="16">
        <f t="shared" si="39"/>
        <v>754824.1709137326</v>
      </c>
      <c r="J92" s="16">
        <f t="shared" si="32"/>
        <v>2000000</v>
      </c>
      <c r="K92" s="16">
        <f t="shared" si="23"/>
        <v>7500</v>
      </c>
      <c r="L92" s="16">
        <f t="shared" si="33"/>
        <v>7500</v>
      </c>
      <c r="N92" s="16">
        <f t="shared" si="24"/>
        <v>-16840</v>
      </c>
      <c r="O92" s="16">
        <f t="shared" si="25"/>
        <v>-16790</v>
      </c>
      <c r="Q92" s="20">
        <f t="shared" si="26"/>
        <v>74</v>
      </c>
      <c r="S92">
        <f t="shared" si="35"/>
        <v>150</v>
      </c>
      <c r="T92" s="16">
        <f t="shared" si="36"/>
        <v>1408307.0871529058</v>
      </c>
      <c r="U92" s="16">
        <f t="shared" si="37"/>
        <v>14995.59189969083</v>
      </c>
      <c r="V92" s="16">
        <f t="shared" si="27"/>
        <v>5670.528601803174</v>
      </c>
      <c r="W92" s="16">
        <f t="shared" si="34"/>
        <v>-15145.59189969083</v>
      </c>
      <c r="X92" s="16">
        <f t="shared" si="28"/>
        <v>-14995.59189969083</v>
      </c>
    </row>
    <row r="93" spans="1:24" ht="15">
      <c r="A93">
        <f t="shared" si="29"/>
        <v>75</v>
      </c>
      <c r="C93" s="16">
        <f t="shared" si="30"/>
        <v>9340</v>
      </c>
      <c r="D93" s="16"/>
      <c r="E93" s="16">
        <f t="shared" si="31"/>
        <v>50</v>
      </c>
      <c r="F93" s="16">
        <f t="shared" si="18"/>
        <v>0</v>
      </c>
      <c r="G93" s="16">
        <f t="shared" si="38"/>
        <v>754824.1709137326</v>
      </c>
      <c r="H93" s="16">
        <f t="shared" si="22"/>
        <v>1258.0402848562212</v>
      </c>
      <c r="I93" s="16">
        <f t="shared" si="39"/>
        <v>765372.2111985888</v>
      </c>
      <c r="J93" s="16">
        <f t="shared" si="32"/>
        <v>2000000</v>
      </c>
      <c r="K93" s="16">
        <f t="shared" si="23"/>
        <v>7500</v>
      </c>
      <c r="L93" s="16">
        <f t="shared" si="33"/>
        <v>7500</v>
      </c>
      <c r="N93" s="16">
        <f t="shared" si="24"/>
        <v>-16840</v>
      </c>
      <c r="O93" s="16">
        <f t="shared" si="25"/>
        <v>-16790</v>
      </c>
      <c r="Q93" s="20">
        <f t="shared" si="26"/>
        <v>75</v>
      </c>
      <c r="S93">
        <f t="shared" si="35"/>
        <v>150</v>
      </c>
      <c r="T93" s="16">
        <f t="shared" si="36"/>
        <v>1398944.7236018265</v>
      </c>
      <c r="U93" s="16">
        <f t="shared" si="37"/>
        <v>14995.59189969083</v>
      </c>
      <c r="V93" s="16">
        <f t="shared" si="27"/>
        <v>5633.228348611623</v>
      </c>
      <c r="W93" s="16">
        <f t="shared" si="34"/>
        <v>-15145.59189969083</v>
      </c>
      <c r="X93" s="16">
        <f t="shared" si="28"/>
        <v>-14995.59189969083</v>
      </c>
    </row>
    <row r="94" spans="1:24" ht="15">
      <c r="A94">
        <f t="shared" si="29"/>
        <v>76</v>
      </c>
      <c r="C94" s="16">
        <f t="shared" si="30"/>
        <v>9340</v>
      </c>
      <c r="D94" s="16"/>
      <c r="E94" s="16">
        <f t="shared" si="31"/>
        <v>50</v>
      </c>
      <c r="F94" s="16">
        <f t="shared" si="18"/>
        <v>4500</v>
      </c>
      <c r="G94" s="16">
        <f t="shared" si="38"/>
        <v>765372.2111985888</v>
      </c>
      <c r="H94" s="16">
        <f t="shared" si="22"/>
        <v>1275.6203519976482</v>
      </c>
      <c r="I94" s="16">
        <f t="shared" si="39"/>
        <v>780437.8315505865</v>
      </c>
      <c r="J94" s="16">
        <f t="shared" si="32"/>
        <v>2000000</v>
      </c>
      <c r="K94" s="16">
        <f t="shared" si="23"/>
        <v>7500</v>
      </c>
      <c r="L94" s="16">
        <f t="shared" si="33"/>
        <v>7500</v>
      </c>
      <c r="N94" s="16">
        <f t="shared" si="24"/>
        <v>-16840</v>
      </c>
      <c r="O94" s="16">
        <f t="shared" si="25"/>
        <v>-16790</v>
      </c>
      <c r="Q94" s="20">
        <f t="shared" si="26"/>
        <v>76</v>
      </c>
      <c r="S94">
        <f t="shared" si="35"/>
        <v>150</v>
      </c>
      <c r="T94" s="16">
        <f t="shared" si="36"/>
        <v>1389544.910596543</v>
      </c>
      <c r="U94" s="16">
        <f t="shared" si="37"/>
        <v>14995.59189969083</v>
      </c>
      <c r="V94" s="16">
        <f t="shared" si="27"/>
        <v>5595.778894407306</v>
      </c>
      <c r="W94" s="16">
        <f t="shared" si="34"/>
        <v>-15145.59189969083</v>
      </c>
      <c r="X94" s="16">
        <f t="shared" si="28"/>
        <v>-14995.59189969083</v>
      </c>
    </row>
    <row r="95" spans="1:24" ht="15">
      <c r="A95">
        <f t="shared" si="29"/>
        <v>77</v>
      </c>
      <c r="C95" s="16">
        <f t="shared" si="30"/>
        <v>9340</v>
      </c>
      <c r="D95" s="16"/>
      <c r="E95" s="16">
        <f t="shared" si="31"/>
        <v>50</v>
      </c>
      <c r="F95" s="16">
        <f t="shared" si="18"/>
        <v>0</v>
      </c>
      <c r="G95" s="16">
        <f t="shared" si="38"/>
        <v>780437.8315505865</v>
      </c>
      <c r="H95" s="16">
        <f t="shared" si="22"/>
        <v>1300.7297192509775</v>
      </c>
      <c r="I95" s="16">
        <f t="shared" si="39"/>
        <v>791028.5612698374</v>
      </c>
      <c r="J95" s="16">
        <f t="shared" si="32"/>
        <v>2000000</v>
      </c>
      <c r="K95" s="16">
        <f t="shared" si="23"/>
        <v>7500</v>
      </c>
      <c r="L95" s="16">
        <f t="shared" si="33"/>
        <v>7500</v>
      </c>
      <c r="N95" s="16">
        <f t="shared" si="24"/>
        <v>-16840</v>
      </c>
      <c r="O95" s="16">
        <f t="shared" si="25"/>
        <v>-16790</v>
      </c>
      <c r="Q95" s="20">
        <f t="shared" si="26"/>
        <v>77</v>
      </c>
      <c r="S95">
        <f t="shared" si="35"/>
        <v>150</v>
      </c>
      <c r="T95" s="16">
        <f t="shared" si="36"/>
        <v>1380107.4983392383</v>
      </c>
      <c r="U95" s="16">
        <f t="shared" si="37"/>
        <v>14995.59189969083</v>
      </c>
      <c r="V95" s="16">
        <f t="shared" si="27"/>
        <v>5558.179642386172</v>
      </c>
      <c r="W95" s="16">
        <f t="shared" si="34"/>
        <v>-15145.59189969083</v>
      </c>
      <c r="X95" s="16">
        <f t="shared" si="28"/>
        <v>-14995.59189969083</v>
      </c>
    </row>
    <row r="96" spans="1:24" ht="15">
      <c r="A96">
        <f t="shared" si="29"/>
        <v>78</v>
      </c>
      <c r="C96" s="16">
        <f t="shared" si="30"/>
        <v>9340</v>
      </c>
      <c r="D96" s="16"/>
      <c r="E96" s="16">
        <f t="shared" si="31"/>
        <v>50</v>
      </c>
      <c r="F96" s="16">
        <f t="shared" si="18"/>
        <v>0</v>
      </c>
      <c r="G96" s="16">
        <f t="shared" si="38"/>
        <v>791028.5612698374</v>
      </c>
      <c r="H96" s="16">
        <f t="shared" si="22"/>
        <v>1318.3809354497291</v>
      </c>
      <c r="I96" s="16">
        <f t="shared" si="39"/>
        <v>801636.9422052872</v>
      </c>
      <c r="J96" s="16">
        <f t="shared" si="32"/>
        <v>2000000</v>
      </c>
      <c r="K96" s="16">
        <f t="shared" si="23"/>
        <v>7500</v>
      </c>
      <c r="L96" s="16">
        <f t="shared" si="33"/>
        <v>7500</v>
      </c>
      <c r="N96" s="16">
        <f t="shared" si="24"/>
        <v>-16840</v>
      </c>
      <c r="O96" s="16">
        <f t="shared" si="25"/>
        <v>-16790</v>
      </c>
      <c r="Q96" s="20">
        <f t="shared" si="26"/>
        <v>78</v>
      </c>
      <c r="S96">
        <f t="shared" si="35"/>
        <v>150</v>
      </c>
      <c r="T96" s="16">
        <f t="shared" si="36"/>
        <v>1370632.3364329045</v>
      </c>
      <c r="U96" s="16">
        <f t="shared" si="37"/>
        <v>14995.59189969083</v>
      </c>
      <c r="V96" s="16">
        <f t="shared" si="27"/>
        <v>5520.429993356954</v>
      </c>
      <c r="W96" s="16">
        <f t="shared" si="34"/>
        <v>-15145.59189969083</v>
      </c>
      <c r="X96" s="16">
        <f t="shared" si="28"/>
        <v>-14995.59189969083</v>
      </c>
    </row>
    <row r="97" spans="1:24" ht="15">
      <c r="A97">
        <f t="shared" si="29"/>
        <v>79</v>
      </c>
      <c r="C97" s="16">
        <f t="shared" si="30"/>
        <v>9340</v>
      </c>
      <c r="D97" s="16"/>
      <c r="E97" s="16">
        <f t="shared" si="31"/>
        <v>50</v>
      </c>
      <c r="F97" s="16">
        <f t="shared" si="18"/>
        <v>0</v>
      </c>
      <c r="G97" s="16">
        <f t="shared" si="38"/>
        <v>801636.9422052872</v>
      </c>
      <c r="H97" s="16">
        <f t="shared" si="22"/>
        <v>1336.0615703421454</v>
      </c>
      <c r="I97" s="16">
        <f t="shared" si="39"/>
        <v>812263.0037756293</v>
      </c>
      <c r="J97" s="16">
        <f t="shared" si="32"/>
        <v>2000000</v>
      </c>
      <c r="K97" s="16">
        <f t="shared" si="23"/>
        <v>7500</v>
      </c>
      <c r="L97" s="16">
        <f t="shared" si="33"/>
        <v>7500</v>
      </c>
      <c r="N97" s="16">
        <f t="shared" si="24"/>
        <v>-16840</v>
      </c>
      <c r="O97" s="16">
        <f t="shared" si="25"/>
        <v>-16790</v>
      </c>
      <c r="Q97" s="20">
        <f t="shared" si="26"/>
        <v>79</v>
      </c>
      <c r="S97">
        <f t="shared" si="35"/>
        <v>150</v>
      </c>
      <c r="T97" s="16">
        <f t="shared" si="36"/>
        <v>1361119.2738789453</v>
      </c>
      <c r="U97" s="16">
        <f t="shared" si="37"/>
        <v>14995.59189969083</v>
      </c>
      <c r="V97" s="16">
        <f t="shared" si="27"/>
        <v>5482.529345731618</v>
      </c>
      <c r="W97" s="16">
        <f t="shared" si="34"/>
        <v>-15145.59189969083</v>
      </c>
      <c r="X97" s="16">
        <f t="shared" si="28"/>
        <v>-14995.59189969083</v>
      </c>
    </row>
    <row r="98" spans="1:24" ht="15">
      <c r="A98">
        <f t="shared" si="29"/>
        <v>80</v>
      </c>
      <c r="C98" s="16">
        <f t="shared" si="30"/>
        <v>9340</v>
      </c>
      <c r="D98" s="16"/>
      <c r="E98" s="16">
        <f t="shared" si="31"/>
        <v>50</v>
      </c>
      <c r="F98" s="16">
        <f t="shared" si="18"/>
        <v>0</v>
      </c>
      <c r="G98" s="16">
        <f t="shared" si="38"/>
        <v>812263.0037756293</v>
      </c>
      <c r="H98" s="16">
        <f t="shared" si="22"/>
        <v>1353.7716729593824</v>
      </c>
      <c r="I98" s="16">
        <f t="shared" si="39"/>
        <v>822906.7754485888</v>
      </c>
      <c r="J98" s="16">
        <f t="shared" si="32"/>
        <v>2000000</v>
      </c>
      <c r="K98" s="16">
        <f t="shared" si="23"/>
        <v>7500</v>
      </c>
      <c r="L98" s="16">
        <f t="shared" si="33"/>
        <v>7500</v>
      </c>
      <c r="N98" s="16">
        <f t="shared" si="24"/>
        <v>-16840</v>
      </c>
      <c r="O98" s="16">
        <f t="shared" si="25"/>
        <v>-16790</v>
      </c>
      <c r="Q98" s="20">
        <f t="shared" si="26"/>
        <v>80</v>
      </c>
      <c r="S98">
        <f t="shared" si="35"/>
        <v>150</v>
      </c>
      <c r="T98" s="16">
        <f t="shared" si="36"/>
        <v>1351568.1590747703</v>
      </c>
      <c r="U98" s="16">
        <f t="shared" si="37"/>
        <v>14995.59189969083</v>
      </c>
      <c r="V98" s="16">
        <f t="shared" si="27"/>
        <v>5444.477095515781</v>
      </c>
      <c r="W98" s="16">
        <f t="shared" si="34"/>
        <v>-15145.59189969083</v>
      </c>
      <c r="X98" s="16">
        <f t="shared" si="28"/>
        <v>-14995.59189969083</v>
      </c>
    </row>
    <row r="99" spans="1:24" ht="15">
      <c r="A99">
        <f t="shared" si="29"/>
        <v>81</v>
      </c>
      <c r="C99" s="16">
        <f t="shared" si="30"/>
        <v>9340</v>
      </c>
      <c r="D99" s="16"/>
      <c r="E99" s="16">
        <f t="shared" si="31"/>
        <v>50</v>
      </c>
      <c r="F99" s="16">
        <f t="shared" si="18"/>
        <v>0</v>
      </c>
      <c r="G99" s="16">
        <f t="shared" si="38"/>
        <v>822906.7754485888</v>
      </c>
      <c r="H99" s="16">
        <f t="shared" si="22"/>
        <v>1371.5112924143148</v>
      </c>
      <c r="I99" s="16">
        <f t="shared" si="39"/>
        <v>833568.286741003</v>
      </c>
      <c r="J99" s="16">
        <f t="shared" si="32"/>
        <v>2000000</v>
      </c>
      <c r="K99" s="16">
        <f t="shared" si="23"/>
        <v>7500</v>
      </c>
      <c r="L99" s="16">
        <f t="shared" si="33"/>
        <v>7500</v>
      </c>
      <c r="N99" s="16">
        <f t="shared" si="24"/>
        <v>-16840</v>
      </c>
      <c r="O99" s="16">
        <f t="shared" si="25"/>
        <v>-16790</v>
      </c>
      <c r="Q99" s="20">
        <f t="shared" si="26"/>
        <v>81</v>
      </c>
      <c r="S99">
        <f t="shared" si="35"/>
        <v>150</v>
      </c>
      <c r="T99" s="16">
        <f t="shared" si="36"/>
        <v>1341978.8398113786</v>
      </c>
      <c r="U99" s="16">
        <f t="shared" si="37"/>
        <v>14995.59189969083</v>
      </c>
      <c r="V99" s="16">
        <f t="shared" si="27"/>
        <v>5406.272636299082</v>
      </c>
      <c r="W99" s="16">
        <f t="shared" si="34"/>
        <v>-15145.59189969083</v>
      </c>
      <c r="X99" s="16">
        <f t="shared" si="28"/>
        <v>-14995.59189969083</v>
      </c>
    </row>
    <row r="100" spans="1:24" ht="15">
      <c r="A100">
        <f t="shared" si="29"/>
        <v>82</v>
      </c>
      <c r="C100" s="16">
        <f t="shared" si="30"/>
        <v>9340</v>
      </c>
      <c r="D100" s="16"/>
      <c r="E100" s="16">
        <f t="shared" si="31"/>
        <v>50</v>
      </c>
      <c r="F100" s="16">
        <f t="shared" si="18"/>
        <v>0</v>
      </c>
      <c r="G100" s="16">
        <f t="shared" si="38"/>
        <v>833568.286741003</v>
      </c>
      <c r="H100" s="16">
        <f t="shared" si="22"/>
        <v>1389.280477901672</v>
      </c>
      <c r="I100" s="16">
        <f t="shared" si="39"/>
        <v>844247.5672189047</v>
      </c>
      <c r="J100" s="16">
        <f t="shared" si="32"/>
        <v>2000000</v>
      </c>
      <c r="K100" s="16">
        <f t="shared" si="23"/>
        <v>7500</v>
      </c>
      <c r="L100" s="16">
        <f t="shared" si="33"/>
        <v>7500</v>
      </c>
      <c r="N100" s="16">
        <f t="shared" si="24"/>
        <v>-16840</v>
      </c>
      <c r="O100" s="16">
        <f t="shared" si="25"/>
        <v>-16790</v>
      </c>
      <c r="Q100" s="20">
        <f t="shared" si="26"/>
        <v>82</v>
      </c>
      <c r="S100">
        <f t="shared" si="35"/>
        <v>150</v>
      </c>
      <c r="T100" s="16">
        <f t="shared" si="36"/>
        <v>1332351.1632709333</v>
      </c>
      <c r="U100" s="16">
        <f t="shared" si="37"/>
        <v>14995.59189969083</v>
      </c>
      <c r="V100" s="16">
        <f t="shared" si="27"/>
        <v>5367.915359245515</v>
      </c>
      <c r="W100" s="16">
        <f t="shared" si="34"/>
        <v>-15145.59189969083</v>
      </c>
      <c r="X100" s="16">
        <f t="shared" si="28"/>
        <v>-14995.59189969083</v>
      </c>
    </row>
    <row r="101" spans="1:24" ht="15">
      <c r="A101">
        <f t="shared" si="29"/>
        <v>83</v>
      </c>
      <c r="C101" s="16">
        <f t="shared" si="30"/>
        <v>9340</v>
      </c>
      <c r="D101" s="16"/>
      <c r="E101" s="16">
        <f t="shared" si="31"/>
        <v>50</v>
      </c>
      <c r="F101" s="16">
        <f t="shared" si="18"/>
        <v>0</v>
      </c>
      <c r="G101" s="16">
        <f t="shared" si="38"/>
        <v>844247.5672189047</v>
      </c>
      <c r="H101" s="16">
        <f t="shared" si="22"/>
        <v>1407.0792786981747</v>
      </c>
      <c r="I101" s="16">
        <f t="shared" si="39"/>
        <v>854944.6464976029</v>
      </c>
      <c r="J101" s="16">
        <f t="shared" si="32"/>
        <v>2000000</v>
      </c>
      <c r="K101" s="16">
        <f t="shared" si="23"/>
        <v>7500</v>
      </c>
      <c r="L101" s="16">
        <f t="shared" si="33"/>
        <v>7500</v>
      </c>
      <c r="N101" s="16">
        <f t="shared" si="24"/>
        <v>-16840</v>
      </c>
      <c r="O101" s="16">
        <f t="shared" si="25"/>
        <v>-16790</v>
      </c>
      <c r="Q101" s="20">
        <f t="shared" si="26"/>
        <v>83</v>
      </c>
      <c r="S101">
        <f t="shared" si="35"/>
        <v>150</v>
      </c>
      <c r="T101" s="16">
        <f t="shared" si="36"/>
        <v>1322684.9760243262</v>
      </c>
      <c r="U101" s="16">
        <f t="shared" si="37"/>
        <v>14995.59189969083</v>
      </c>
      <c r="V101" s="16">
        <f t="shared" si="27"/>
        <v>5329.404653083733</v>
      </c>
      <c r="W101" s="16">
        <f t="shared" si="34"/>
        <v>-15145.59189969083</v>
      </c>
      <c r="X101" s="16">
        <f t="shared" si="28"/>
        <v>-14995.59189969083</v>
      </c>
    </row>
    <row r="102" spans="1:24" ht="15">
      <c r="A102">
        <f t="shared" si="29"/>
        <v>84</v>
      </c>
      <c r="C102" s="16">
        <f t="shared" si="30"/>
        <v>9340</v>
      </c>
      <c r="D102" s="16"/>
      <c r="E102" s="16">
        <f t="shared" si="31"/>
        <v>50</v>
      </c>
      <c r="F102" s="16">
        <f t="shared" si="18"/>
        <v>0</v>
      </c>
      <c r="G102" s="16">
        <f t="shared" si="38"/>
        <v>854944.6464976029</v>
      </c>
      <c r="H102" s="16">
        <f t="shared" si="22"/>
        <v>1424.9077441626716</v>
      </c>
      <c r="I102" s="16">
        <f t="shared" si="39"/>
        <v>865659.5542417656</v>
      </c>
      <c r="J102" s="16">
        <f t="shared" si="32"/>
        <v>2000000</v>
      </c>
      <c r="K102" s="16">
        <f t="shared" si="23"/>
        <v>7500</v>
      </c>
      <c r="L102" s="16">
        <f t="shared" si="33"/>
        <v>7500</v>
      </c>
      <c r="N102" s="16">
        <f t="shared" si="24"/>
        <v>-16840</v>
      </c>
      <c r="O102" s="16">
        <f t="shared" si="25"/>
        <v>-16790</v>
      </c>
      <c r="Q102" s="20">
        <f t="shared" si="26"/>
        <v>84</v>
      </c>
      <c r="S102">
        <f t="shared" si="35"/>
        <v>150</v>
      </c>
      <c r="T102" s="16">
        <f t="shared" si="36"/>
        <v>1312980.1240287325</v>
      </c>
      <c r="U102" s="16">
        <f t="shared" si="37"/>
        <v>14995.59189969083</v>
      </c>
      <c r="V102" s="16">
        <f t="shared" si="27"/>
        <v>5290.739904097305</v>
      </c>
      <c r="W102" s="16">
        <f t="shared" si="34"/>
        <v>-15145.59189969083</v>
      </c>
      <c r="X102" s="16">
        <f t="shared" si="28"/>
        <v>-14995.59189969083</v>
      </c>
    </row>
    <row r="103" spans="1:24" ht="15">
      <c r="A103">
        <f t="shared" si="29"/>
        <v>85</v>
      </c>
      <c r="C103" s="16">
        <f t="shared" si="30"/>
        <v>9340</v>
      </c>
      <c r="D103" s="16"/>
      <c r="E103" s="16">
        <f t="shared" si="31"/>
        <v>50</v>
      </c>
      <c r="F103" s="16">
        <f t="shared" si="18"/>
        <v>0</v>
      </c>
      <c r="G103" s="16">
        <f t="shared" si="38"/>
        <v>865659.5542417656</v>
      </c>
      <c r="H103" s="16">
        <f t="shared" si="22"/>
        <v>1442.7659237362761</v>
      </c>
      <c r="I103" s="16">
        <f t="shared" si="39"/>
        <v>876392.3201655019</v>
      </c>
      <c r="J103" s="16">
        <f t="shared" si="32"/>
        <v>2000000</v>
      </c>
      <c r="K103" s="16">
        <f t="shared" si="23"/>
        <v>7500</v>
      </c>
      <c r="L103" s="16">
        <f t="shared" si="33"/>
        <v>7500</v>
      </c>
      <c r="N103" s="16">
        <f t="shared" si="24"/>
        <v>-16840</v>
      </c>
      <c r="O103" s="16">
        <f t="shared" si="25"/>
        <v>-16790</v>
      </c>
      <c r="Q103" s="20">
        <f t="shared" si="26"/>
        <v>85</v>
      </c>
      <c r="S103">
        <f t="shared" si="35"/>
        <v>150</v>
      </c>
      <c r="T103" s="16">
        <f t="shared" si="36"/>
        <v>1303236.4526251566</v>
      </c>
      <c r="U103" s="16">
        <f t="shared" si="37"/>
        <v>14995.59189969083</v>
      </c>
      <c r="V103" s="16">
        <f t="shared" si="27"/>
        <v>5251.92049611493</v>
      </c>
      <c r="W103" s="16">
        <f t="shared" si="34"/>
        <v>-15145.59189969083</v>
      </c>
      <c r="X103" s="16">
        <f t="shared" si="28"/>
        <v>-14995.59189969083</v>
      </c>
    </row>
    <row r="104" spans="1:24" ht="15">
      <c r="A104">
        <f t="shared" si="29"/>
        <v>86</v>
      </c>
      <c r="C104" s="16">
        <f t="shared" si="30"/>
        <v>9340</v>
      </c>
      <c r="D104" s="16"/>
      <c r="E104" s="16">
        <f t="shared" si="31"/>
        <v>50</v>
      </c>
      <c r="F104" s="16">
        <f t="shared" si="18"/>
        <v>0</v>
      </c>
      <c r="G104" s="16">
        <f t="shared" si="38"/>
        <v>876392.3201655019</v>
      </c>
      <c r="H104" s="16">
        <f t="shared" si="22"/>
        <v>1460.6538669425033</v>
      </c>
      <c r="I104" s="16">
        <f t="shared" si="39"/>
        <v>887142.9740324444</v>
      </c>
      <c r="J104" s="16">
        <f t="shared" si="32"/>
        <v>2000000</v>
      </c>
      <c r="K104" s="16">
        <f t="shared" si="23"/>
        <v>7500</v>
      </c>
      <c r="L104" s="16">
        <f t="shared" si="33"/>
        <v>7500</v>
      </c>
      <c r="N104" s="16">
        <f t="shared" si="24"/>
        <v>-16840</v>
      </c>
      <c r="O104" s="16">
        <f t="shared" si="25"/>
        <v>-16790</v>
      </c>
      <c r="Q104" s="20">
        <f t="shared" si="26"/>
        <v>86</v>
      </c>
      <c r="S104">
        <f t="shared" si="35"/>
        <v>150</v>
      </c>
      <c r="T104" s="16">
        <f t="shared" si="36"/>
        <v>1293453.8065359665</v>
      </c>
      <c r="U104" s="16">
        <f t="shared" si="37"/>
        <v>14995.59189969083</v>
      </c>
      <c r="V104" s="16">
        <f t="shared" si="27"/>
        <v>5212.945810500627</v>
      </c>
      <c r="W104" s="16">
        <f t="shared" si="34"/>
        <v>-15145.59189969083</v>
      </c>
      <c r="X104" s="16">
        <f t="shared" si="28"/>
        <v>-14995.59189969083</v>
      </c>
    </row>
    <row r="105" spans="1:24" ht="15">
      <c r="A105">
        <f t="shared" si="29"/>
        <v>87</v>
      </c>
      <c r="C105" s="16">
        <f t="shared" si="30"/>
        <v>9340</v>
      </c>
      <c r="D105" s="16"/>
      <c r="E105" s="16">
        <f t="shared" si="31"/>
        <v>50</v>
      </c>
      <c r="F105" s="16">
        <f t="shared" si="18"/>
        <v>0</v>
      </c>
      <c r="G105" s="16">
        <f t="shared" si="38"/>
        <v>887142.9740324444</v>
      </c>
      <c r="H105" s="16">
        <f t="shared" si="22"/>
        <v>1478.5716233874075</v>
      </c>
      <c r="I105" s="16">
        <f t="shared" si="39"/>
        <v>897911.5456558318</v>
      </c>
      <c r="J105" s="16">
        <f t="shared" si="32"/>
        <v>2000000</v>
      </c>
      <c r="K105" s="16">
        <f t="shared" si="23"/>
        <v>7500</v>
      </c>
      <c r="L105" s="16">
        <f t="shared" si="33"/>
        <v>7500</v>
      </c>
      <c r="N105" s="16">
        <f t="shared" si="24"/>
        <v>-16840</v>
      </c>
      <c r="O105" s="16">
        <f t="shared" si="25"/>
        <v>-16790</v>
      </c>
      <c r="Q105" s="20">
        <f t="shared" si="26"/>
        <v>87</v>
      </c>
      <c r="S105">
        <f t="shared" si="35"/>
        <v>150</v>
      </c>
      <c r="T105" s="16">
        <f t="shared" si="36"/>
        <v>1283632.0298624195</v>
      </c>
      <c r="U105" s="16">
        <f t="shared" si="37"/>
        <v>14995.59189969083</v>
      </c>
      <c r="V105" s="16">
        <f t="shared" si="27"/>
        <v>5173.815226143866</v>
      </c>
      <c r="W105" s="16">
        <f t="shared" si="34"/>
        <v>-15145.59189969083</v>
      </c>
      <c r="X105" s="16">
        <f t="shared" si="28"/>
        <v>-14995.59189969083</v>
      </c>
    </row>
    <row r="106" spans="1:24" ht="15">
      <c r="A106">
        <f t="shared" si="29"/>
        <v>88</v>
      </c>
      <c r="C106" s="16">
        <f t="shared" si="30"/>
        <v>9340</v>
      </c>
      <c r="D106" s="16"/>
      <c r="E106" s="16">
        <f t="shared" si="31"/>
        <v>50</v>
      </c>
      <c r="F106" s="16">
        <f t="shared" si="18"/>
        <v>4500</v>
      </c>
      <c r="G106" s="16">
        <f t="shared" si="38"/>
        <v>897911.5456558318</v>
      </c>
      <c r="H106" s="16">
        <f t="shared" si="22"/>
        <v>1496.5192427597199</v>
      </c>
      <c r="I106" s="16">
        <f t="shared" si="39"/>
        <v>913198.0648985915</v>
      </c>
      <c r="J106" s="16">
        <f t="shared" si="32"/>
        <v>2000000</v>
      </c>
      <c r="K106" s="16">
        <f t="shared" si="23"/>
        <v>7500</v>
      </c>
      <c r="L106" s="16">
        <f t="shared" si="33"/>
        <v>7500</v>
      </c>
      <c r="N106" s="16">
        <f t="shared" si="24"/>
        <v>-16840</v>
      </c>
      <c r="O106" s="16">
        <f t="shared" si="25"/>
        <v>-16790</v>
      </c>
      <c r="Q106" s="20">
        <f t="shared" si="26"/>
        <v>88</v>
      </c>
      <c r="S106">
        <f t="shared" si="35"/>
        <v>150</v>
      </c>
      <c r="T106" s="16">
        <f t="shared" si="36"/>
        <v>1273770.9660821783</v>
      </c>
      <c r="U106" s="16">
        <f t="shared" si="37"/>
        <v>14995.59189969083</v>
      </c>
      <c r="V106" s="16">
        <f t="shared" si="27"/>
        <v>5134.528119449678</v>
      </c>
      <c r="W106" s="16">
        <f t="shared" si="34"/>
        <v>-15145.59189969083</v>
      </c>
      <c r="X106" s="16">
        <f t="shared" si="28"/>
        <v>-14995.59189969083</v>
      </c>
    </row>
    <row r="107" spans="1:24" ht="15">
      <c r="A107">
        <f t="shared" si="29"/>
        <v>89</v>
      </c>
      <c r="C107" s="16">
        <f t="shared" si="30"/>
        <v>9340</v>
      </c>
      <c r="D107" s="16"/>
      <c r="E107" s="16">
        <f t="shared" si="31"/>
        <v>50</v>
      </c>
      <c r="F107" s="16">
        <f t="shared" si="18"/>
        <v>0</v>
      </c>
      <c r="G107" s="16">
        <f t="shared" si="38"/>
        <v>913198.0648985915</v>
      </c>
      <c r="H107" s="16">
        <f t="shared" si="22"/>
        <v>1521.996774830986</v>
      </c>
      <c r="I107" s="16">
        <f t="shared" si="39"/>
        <v>924010.0616734225</v>
      </c>
      <c r="J107" s="16">
        <f t="shared" si="32"/>
        <v>2000000</v>
      </c>
      <c r="K107" s="16">
        <f t="shared" si="23"/>
        <v>7500</v>
      </c>
      <c r="L107" s="16">
        <f t="shared" si="33"/>
        <v>7500</v>
      </c>
      <c r="N107" s="16">
        <f t="shared" si="24"/>
        <v>-16840</v>
      </c>
      <c r="O107" s="16">
        <f t="shared" si="25"/>
        <v>-16790</v>
      </c>
      <c r="Q107" s="20">
        <f t="shared" si="26"/>
        <v>89</v>
      </c>
      <c r="S107">
        <f t="shared" si="35"/>
        <v>150</v>
      </c>
      <c r="T107" s="16">
        <f t="shared" si="36"/>
        <v>1263870.4580468163</v>
      </c>
      <c r="U107" s="16">
        <f t="shared" si="37"/>
        <v>14995.59189969083</v>
      </c>
      <c r="V107" s="16">
        <f t="shared" si="27"/>
        <v>5095.083864328713</v>
      </c>
      <c r="W107" s="16">
        <f t="shared" si="34"/>
        <v>-15145.59189969083</v>
      </c>
      <c r="X107" s="16">
        <f t="shared" si="28"/>
        <v>-14995.59189969083</v>
      </c>
    </row>
    <row r="108" spans="1:24" ht="15">
      <c r="A108">
        <f t="shared" si="29"/>
        <v>90</v>
      </c>
      <c r="C108" s="16">
        <f t="shared" si="30"/>
        <v>9340</v>
      </c>
      <c r="D108" s="16"/>
      <c r="E108" s="16">
        <f t="shared" si="31"/>
        <v>50</v>
      </c>
      <c r="F108" s="16">
        <f t="shared" si="18"/>
        <v>0</v>
      </c>
      <c r="G108" s="16">
        <f t="shared" si="38"/>
        <v>924010.0616734225</v>
      </c>
      <c r="H108" s="16">
        <f t="shared" si="22"/>
        <v>1540.0167694557042</v>
      </c>
      <c r="I108" s="16">
        <f t="shared" si="39"/>
        <v>934840.0784428782</v>
      </c>
      <c r="J108" s="16">
        <f t="shared" si="32"/>
        <v>2000000</v>
      </c>
      <c r="K108" s="16">
        <f t="shared" si="23"/>
        <v>7500</v>
      </c>
      <c r="L108" s="16">
        <f t="shared" si="33"/>
        <v>7500</v>
      </c>
      <c r="N108" s="16">
        <f t="shared" si="24"/>
        <v>-16840</v>
      </c>
      <c r="O108" s="16">
        <f t="shared" si="25"/>
        <v>-16790</v>
      </c>
      <c r="Q108" s="20">
        <f t="shared" si="26"/>
        <v>90</v>
      </c>
      <c r="S108">
        <f t="shared" si="35"/>
        <v>150</v>
      </c>
      <c r="T108" s="16">
        <f t="shared" si="36"/>
        <v>1253930.3479793128</v>
      </c>
      <c r="U108" s="16">
        <f t="shared" si="37"/>
        <v>14995.59189969083</v>
      </c>
      <c r="V108" s="16">
        <f t="shared" si="27"/>
        <v>5055.481832187265</v>
      </c>
      <c r="W108" s="16">
        <f t="shared" si="34"/>
        <v>-15145.59189969083</v>
      </c>
      <c r="X108" s="16">
        <f t="shared" si="28"/>
        <v>-14995.59189969083</v>
      </c>
    </row>
    <row r="109" spans="1:24" ht="15">
      <c r="A109">
        <f t="shared" si="29"/>
        <v>91</v>
      </c>
      <c r="C109" s="16">
        <f t="shared" si="30"/>
        <v>9340</v>
      </c>
      <c r="D109" s="16"/>
      <c r="E109" s="16">
        <f t="shared" si="31"/>
        <v>50</v>
      </c>
      <c r="F109" s="16">
        <f t="shared" si="18"/>
        <v>0</v>
      </c>
      <c r="G109" s="16">
        <f t="shared" si="38"/>
        <v>934840.0784428782</v>
      </c>
      <c r="H109" s="16">
        <f t="shared" si="22"/>
        <v>1558.0667974047972</v>
      </c>
      <c r="I109" s="16">
        <f t="shared" si="39"/>
        <v>945688.145240283</v>
      </c>
      <c r="J109" s="16">
        <f t="shared" si="32"/>
        <v>2000000</v>
      </c>
      <c r="K109" s="16">
        <f t="shared" si="23"/>
        <v>7500</v>
      </c>
      <c r="L109" s="16">
        <f t="shared" si="33"/>
        <v>7500</v>
      </c>
      <c r="N109" s="16">
        <f t="shared" si="24"/>
        <v>-16840</v>
      </c>
      <c r="O109" s="16">
        <f t="shared" si="25"/>
        <v>-16790</v>
      </c>
      <c r="Q109" s="20">
        <f t="shared" si="26"/>
        <v>91</v>
      </c>
      <c r="S109">
        <f t="shared" si="35"/>
        <v>150</v>
      </c>
      <c r="T109" s="16">
        <f t="shared" si="36"/>
        <v>1243950.4774715393</v>
      </c>
      <c r="U109" s="16">
        <f t="shared" si="37"/>
        <v>14995.59189969083</v>
      </c>
      <c r="V109" s="16">
        <f t="shared" si="27"/>
        <v>5015.721391917251</v>
      </c>
      <c r="W109" s="16">
        <f t="shared" si="34"/>
        <v>-15145.59189969083</v>
      </c>
      <c r="X109" s="16">
        <f t="shared" si="28"/>
        <v>-14995.59189969083</v>
      </c>
    </row>
    <row r="110" spans="1:24" ht="15">
      <c r="A110">
        <f t="shared" si="29"/>
        <v>92</v>
      </c>
      <c r="C110" s="16">
        <f t="shared" si="30"/>
        <v>9340</v>
      </c>
      <c r="D110" s="16"/>
      <c r="E110" s="16">
        <f t="shared" si="31"/>
        <v>50</v>
      </c>
      <c r="F110" s="16">
        <f t="shared" si="18"/>
        <v>0</v>
      </c>
      <c r="G110" s="16">
        <f t="shared" si="38"/>
        <v>945688.145240283</v>
      </c>
      <c r="H110" s="16">
        <f t="shared" si="22"/>
        <v>1576.146908733805</v>
      </c>
      <c r="I110" s="16">
        <f t="shared" si="39"/>
        <v>956554.2921490168</v>
      </c>
      <c r="J110" s="16">
        <f t="shared" si="32"/>
        <v>2000000</v>
      </c>
      <c r="K110" s="16">
        <f t="shared" si="23"/>
        <v>7500</v>
      </c>
      <c r="L110" s="16">
        <f t="shared" si="33"/>
        <v>7500</v>
      </c>
      <c r="N110" s="16">
        <f t="shared" si="24"/>
        <v>-16840</v>
      </c>
      <c r="O110" s="16">
        <f t="shared" si="25"/>
        <v>-16790</v>
      </c>
      <c r="Q110" s="20">
        <f t="shared" si="26"/>
        <v>92</v>
      </c>
      <c r="S110">
        <f t="shared" si="35"/>
        <v>150</v>
      </c>
      <c r="T110" s="16">
        <f t="shared" si="36"/>
        <v>1233930.6874817347</v>
      </c>
      <c r="U110" s="16">
        <f t="shared" si="37"/>
        <v>14995.59189969083</v>
      </c>
      <c r="V110" s="16">
        <f t="shared" si="27"/>
        <v>4975.801909886157</v>
      </c>
      <c r="W110" s="16">
        <f t="shared" si="34"/>
        <v>-15145.59189969083</v>
      </c>
      <c r="X110" s="16">
        <f t="shared" si="28"/>
        <v>-14995.59189969083</v>
      </c>
    </row>
    <row r="111" spans="1:24" ht="15">
      <c r="A111">
        <f t="shared" si="29"/>
        <v>93</v>
      </c>
      <c r="C111" s="16">
        <f t="shared" si="30"/>
        <v>9340</v>
      </c>
      <c r="D111" s="16"/>
      <c r="E111" s="16">
        <f t="shared" si="31"/>
        <v>50</v>
      </c>
      <c r="F111" s="16">
        <f aca="true" t="shared" si="40" ref="F111:F118">F99</f>
        <v>0</v>
      </c>
      <c r="G111" s="16">
        <f t="shared" si="38"/>
        <v>956554.2921490168</v>
      </c>
      <c r="H111" s="16">
        <f t="shared" si="22"/>
        <v>1594.2571535816946</v>
      </c>
      <c r="I111" s="16">
        <f t="shared" si="39"/>
        <v>967438.5493025985</v>
      </c>
      <c r="J111" s="16">
        <f t="shared" si="32"/>
        <v>2000000</v>
      </c>
      <c r="K111" s="16">
        <f t="shared" si="23"/>
        <v>7500</v>
      </c>
      <c r="L111" s="16">
        <f t="shared" si="33"/>
        <v>7500</v>
      </c>
      <c r="N111" s="16">
        <f t="shared" si="24"/>
        <v>-16840</v>
      </c>
      <c r="O111" s="16">
        <f t="shared" si="25"/>
        <v>-16790</v>
      </c>
      <c r="Q111" s="20">
        <f t="shared" si="26"/>
        <v>93</v>
      </c>
      <c r="S111">
        <f t="shared" si="35"/>
        <v>150</v>
      </c>
      <c r="T111" s="16">
        <f t="shared" si="36"/>
        <v>1223870.8183319708</v>
      </c>
      <c r="U111" s="16">
        <f t="shared" si="37"/>
        <v>14995.59189969083</v>
      </c>
      <c r="V111" s="16">
        <f t="shared" si="27"/>
        <v>4935.722749926938</v>
      </c>
      <c r="W111" s="16">
        <f t="shared" si="34"/>
        <v>-15145.59189969083</v>
      </c>
      <c r="X111" s="16">
        <f t="shared" si="28"/>
        <v>-14995.59189969083</v>
      </c>
    </row>
    <row r="112" spans="1:24" ht="15">
      <c r="A112">
        <f t="shared" si="29"/>
        <v>94</v>
      </c>
      <c r="C112" s="16">
        <f t="shared" si="30"/>
        <v>9340</v>
      </c>
      <c r="D112" s="16"/>
      <c r="E112" s="16">
        <f t="shared" si="31"/>
        <v>50</v>
      </c>
      <c r="F112" s="16">
        <f t="shared" si="40"/>
        <v>0</v>
      </c>
      <c r="G112" s="16">
        <f t="shared" si="38"/>
        <v>967438.5493025985</v>
      </c>
      <c r="H112" s="16">
        <f t="shared" si="22"/>
        <v>1612.3975821709976</v>
      </c>
      <c r="I112" s="16">
        <f t="shared" si="39"/>
        <v>978340.9468847695</v>
      </c>
      <c r="J112" s="16">
        <f t="shared" si="32"/>
        <v>2000000</v>
      </c>
      <c r="K112" s="16">
        <f t="shared" si="23"/>
        <v>7500</v>
      </c>
      <c r="L112" s="16">
        <f t="shared" si="33"/>
        <v>7500</v>
      </c>
      <c r="N112" s="16">
        <f t="shared" si="24"/>
        <v>-16840</v>
      </c>
      <c r="O112" s="16">
        <f t="shared" si="25"/>
        <v>-16790</v>
      </c>
      <c r="Q112" s="20">
        <f t="shared" si="26"/>
        <v>94</v>
      </c>
      <c r="S112">
        <f t="shared" si="35"/>
        <v>150</v>
      </c>
      <c r="T112" s="16">
        <f t="shared" si="36"/>
        <v>1213770.709705608</v>
      </c>
      <c r="U112" s="16">
        <f t="shared" si="37"/>
        <v>14995.59189969083</v>
      </c>
      <c r="V112" s="16">
        <f t="shared" si="27"/>
        <v>4895.483273327884</v>
      </c>
      <c r="W112" s="16">
        <f t="shared" si="34"/>
        <v>-15145.59189969083</v>
      </c>
      <c r="X112" s="16">
        <f t="shared" si="28"/>
        <v>-14995.59189969083</v>
      </c>
    </row>
    <row r="113" spans="1:24" ht="15">
      <c r="A113">
        <f t="shared" si="29"/>
        <v>95</v>
      </c>
      <c r="C113" s="16">
        <f t="shared" si="30"/>
        <v>9340</v>
      </c>
      <c r="D113" s="16"/>
      <c r="E113" s="16">
        <f t="shared" si="31"/>
        <v>50</v>
      </c>
      <c r="F113" s="16">
        <f t="shared" si="40"/>
        <v>0</v>
      </c>
      <c r="G113" s="16">
        <f t="shared" si="38"/>
        <v>978340.9468847695</v>
      </c>
      <c r="H113" s="16">
        <f t="shared" si="22"/>
        <v>1630.5682448079492</v>
      </c>
      <c r="I113" s="16">
        <f t="shared" si="39"/>
        <v>989261.5151295775</v>
      </c>
      <c r="J113" s="16">
        <f t="shared" si="32"/>
        <v>2000000</v>
      </c>
      <c r="K113" s="16">
        <f t="shared" si="23"/>
        <v>7500</v>
      </c>
      <c r="L113" s="16">
        <f t="shared" si="33"/>
        <v>7500</v>
      </c>
      <c r="N113" s="16">
        <f t="shared" si="24"/>
        <v>-16840</v>
      </c>
      <c r="O113" s="16">
        <f t="shared" si="25"/>
        <v>-16790</v>
      </c>
      <c r="Q113" s="20">
        <f t="shared" si="26"/>
        <v>95</v>
      </c>
      <c r="S113">
        <f t="shared" si="35"/>
        <v>150</v>
      </c>
      <c r="T113" s="16">
        <f t="shared" si="36"/>
        <v>1203630.2006447397</v>
      </c>
      <c r="U113" s="16">
        <f t="shared" si="37"/>
        <v>14995.59189969083</v>
      </c>
      <c r="V113" s="16">
        <f t="shared" si="27"/>
        <v>4855.082838822432</v>
      </c>
      <c r="W113" s="16">
        <f t="shared" si="34"/>
        <v>-15145.59189969083</v>
      </c>
      <c r="X113" s="16">
        <f t="shared" si="28"/>
        <v>-14995.59189969083</v>
      </c>
    </row>
    <row r="114" spans="1:24" ht="15">
      <c r="A114">
        <f t="shared" si="29"/>
        <v>96</v>
      </c>
      <c r="C114" s="16">
        <f t="shared" si="30"/>
        <v>9340</v>
      </c>
      <c r="D114" s="16"/>
      <c r="E114" s="16">
        <f t="shared" si="31"/>
        <v>50</v>
      </c>
      <c r="F114" s="16">
        <f t="shared" si="40"/>
        <v>0</v>
      </c>
      <c r="G114" s="16">
        <f t="shared" si="38"/>
        <v>989261.5151295775</v>
      </c>
      <c r="H114" s="16">
        <f t="shared" si="22"/>
        <v>1648.7691918826292</v>
      </c>
      <c r="I114" s="16">
        <f t="shared" si="39"/>
        <v>1000200.28432146</v>
      </c>
      <c r="J114" s="16">
        <f t="shared" si="32"/>
        <v>2000000</v>
      </c>
      <c r="K114" s="16">
        <f t="shared" si="23"/>
        <v>7500</v>
      </c>
      <c r="L114" s="16">
        <f t="shared" si="33"/>
        <v>7500</v>
      </c>
      <c r="N114" s="16">
        <f t="shared" si="24"/>
        <v>-16840</v>
      </c>
      <c r="O114" s="16">
        <f t="shared" si="25"/>
        <v>-16790</v>
      </c>
      <c r="Q114" s="20">
        <f t="shared" si="26"/>
        <v>96</v>
      </c>
      <c r="S114">
        <f t="shared" si="35"/>
        <v>150</v>
      </c>
      <c r="T114" s="16">
        <f t="shared" si="36"/>
        <v>1193449.1295476279</v>
      </c>
      <c r="U114" s="16">
        <f t="shared" si="37"/>
        <v>14995.59189969083</v>
      </c>
      <c r="V114" s="16">
        <f t="shared" si="27"/>
        <v>4814.520802578959</v>
      </c>
      <c r="W114" s="16">
        <f t="shared" si="34"/>
        <v>-15145.59189969083</v>
      </c>
      <c r="X114" s="16">
        <f t="shared" si="28"/>
        <v>-14995.59189969083</v>
      </c>
    </row>
    <row r="115" spans="1:24" ht="15">
      <c r="A115">
        <f t="shared" si="29"/>
        <v>97</v>
      </c>
      <c r="D115" s="16">
        <v>15000</v>
      </c>
      <c r="E115" s="16">
        <f>75</f>
        <v>75</v>
      </c>
      <c r="F115" s="16">
        <f t="shared" si="40"/>
        <v>0</v>
      </c>
      <c r="K115" s="16">
        <f t="shared" si="23"/>
        <v>7500</v>
      </c>
      <c r="L115" s="16">
        <f t="shared" si="33"/>
        <v>7500</v>
      </c>
      <c r="M115" s="16">
        <f>J114-I114</f>
        <v>999799.71567854</v>
      </c>
      <c r="N115" s="16">
        <f>B115-C115-D115-L115-E115</f>
        <v>-22575</v>
      </c>
      <c r="O115" s="16">
        <f t="shared" si="25"/>
        <v>-7425</v>
      </c>
      <c r="Q115" s="20">
        <f t="shared" si="26"/>
        <v>97</v>
      </c>
      <c r="S115">
        <f t="shared" si="35"/>
        <v>150</v>
      </c>
      <c r="T115" s="16">
        <f t="shared" si="36"/>
        <v>1183227.3341661275</v>
      </c>
      <c r="U115" s="16">
        <f t="shared" si="37"/>
        <v>14995.59189969083</v>
      </c>
      <c r="V115" s="16">
        <f t="shared" si="27"/>
        <v>4773.796518190512</v>
      </c>
      <c r="W115" s="16">
        <f t="shared" si="34"/>
        <v>-15145.59189969083</v>
      </c>
      <c r="X115" s="16">
        <f t="shared" si="28"/>
        <v>-14995.59189969083</v>
      </c>
    </row>
    <row r="116" spans="1:24" ht="15">
      <c r="A116">
        <f t="shared" si="29"/>
        <v>98</v>
      </c>
      <c r="E116" s="16">
        <f>E115</f>
        <v>75</v>
      </c>
      <c r="F116" s="16">
        <f t="shared" si="40"/>
        <v>0</v>
      </c>
      <c r="K116" s="16">
        <f aca="true" t="shared" si="41" ref="K116:K147">M115*urnh</f>
        <v>3999.19886271416</v>
      </c>
      <c r="L116" s="16">
        <f>M115*urnh/(1-POWER(1+urnh,-95))</f>
        <v>12670.928134286467</v>
      </c>
      <c r="M116" s="16">
        <f>M115-(L116-K116)</f>
        <v>991127.9864069676</v>
      </c>
      <c r="N116" s="16">
        <f aca="true" t="shared" si="42" ref="N116:N179">B116-C116-D116-L116-E116</f>
        <v>-12745.928134286467</v>
      </c>
      <c r="O116" s="16">
        <f>B116-C116-L116</f>
        <v>-12670.928134286467</v>
      </c>
      <c r="Q116" s="20">
        <f t="shared" si="26"/>
        <v>98</v>
      </c>
      <c r="S116">
        <f t="shared" si="35"/>
        <v>150</v>
      </c>
      <c r="T116" s="16">
        <f t="shared" si="36"/>
        <v>1172964.6516031013</v>
      </c>
      <c r="U116" s="16">
        <f t="shared" si="37"/>
        <v>14995.59189969083</v>
      </c>
      <c r="V116" s="16">
        <f aca="true" t="shared" si="43" ref="V116:V147">T115*urkh</f>
        <v>4732.90933666451</v>
      </c>
      <c r="W116" s="16">
        <f t="shared" si="34"/>
        <v>-15145.59189969083</v>
      </c>
      <c r="X116" s="16">
        <f t="shared" si="28"/>
        <v>-14995.59189969083</v>
      </c>
    </row>
    <row r="117" spans="1:24" ht="15">
      <c r="A117">
        <f t="shared" si="29"/>
        <v>99</v>
      </c>
      <c r="E117" s="16">
        <f aca="true" t="shared" si="44" ref="E117:E180">E116</f>
        <v>75</v>
      </c>
      <c r="F117" s="16">
        <f t="shared" si="40"/>
        <v>0</v>
      </c>
      <c r="K117" s="16">
        <f t="shared" si="41"/>
        <v>3964.511945627871</v>
      </c>
      <c r="L117" s="16">
        <f>L116</f>
        <v>12670.928134286467</v>
      </c>
      <c r="M117" s="16">
        <f aca="true" t="shared" si="45" ref="M117:M180">M116-(L117-K117)</f>
        <v>982421.5702183091</v>
      </c>
      <c r="N117" s="16">
        <f t="shared" si="42"/>
        <v>-12745.928134286467</v>
      </c>
      <c r="O117" s="16">
        <f aca="true" t="shared" si="46" ref="O117:O180">B117-C117-L117</f>
        <v>-12670.928134286467</v>
      </c>
      <c r="Q117" s="20">
        <f t="shared" si="26"/>
        <v>99</v>
      </c>
      <c r="S117">
        <f t="shared" si="35"/>
        <v>150</v>
      </c>
      <c r="T117" s="16">
        <f t="shared" si="36"/>
        <v>1162660.918309823</v>
      </c>
      <c r="U117" s="16">
        <f t="shared" si="37"/>
        <v>14995.59189969083</v>
      </c>
      <c r="V117" s="16">
        <f t="shared" si="43"/>
        <v>4691.858606412406</v>
      </c>
      <c r="W117" s="16">
        <f t="shared" si="34"/>
        <v>-15145.59189969083</v>
      </c>
      <c r="X117" s="16">
        <f t="shared" si="28"/>
        <v>-14995.59189969083</v>
      </c>
    </row>
    <row r="118" spans="1:24" ht="15">
      <c r="A118">
        <f t="shared" si="29"/>
        <v>100</v>
      </c>
      <c r="E118" s="16">
        <f t="shared" si="44"/>
        <v>75</v>
      </c>
      <c r="F118" s="16">
        <f t="shared" si="40"/>
        <v>4500</v>
      </c>
      <c r="K118" s="16">
        <f t="shared" si="41"/>
        <v>3929.6862808732362</v>
      </c>
      <c r="L118" s="16">
        <f aca="true" t="shared" si="47" ref="L118:L181">L117</f>
        <v>12670.928134286467</v>
      </c>
      <c r="M118" s="16">
        <f t="shared" si="45"/>
        <v>973680.3283648959</v>
      </c>
      <c r="N118" s="16">
        <f t="shared" si="42"/>
        <v>-12745.928134286467</v>
      </c>
      <c r="O118" s="16">
        <f t="shared" si="46"/>
        <v>-12670.928134286467</v>
      </c>
      <c r="Q118" s="20">
        <f t="shared" si="26"/>
        <v>100</v>
      </c>
      <c r="S118">
        <f t="shared" si="35"/>
        <v>150</v>
      </c>
      <c r="T118" s="16">
        <f t="shared" si="36"/>
        <v>1152315.9700833713</v>
      </c>
      <c r="U118" s="16">
        <f t="shared" si="37"/>
        <v>14995.59189969083</v>
      </c>
      <c r="V118" s="16">
        <f t="shared" si="43"/>
        <v>4650.643673239292</v>
      </c>
      <c r="W118" s="16">
        <f t="shared" si="34"/>
        <v>-15145.59189969083</v>
      </c>
      <c r="X118" s="16">
        <f t="shared" si="28"/>
        <v>-14995.59189969083</v>
      </c>
    </row>
    <row r="119" spans="1:24" ht="15">
      <c r="A119">
        <f t="shared" si="29"/>
        <v>101</v>
      </c>
      <c r="E119" s="16">
        <f t="shared" si="44"/>
        <v>75</v>
      </c>
      <c r="K119" s="16">
        <f t="shared" si="41"/>
        <v>3894.7213134595836</v>
      </c>
      <c r="L119" s="16">
        <f t="shared" si="47"/>
        <v>12670.928134286467</v>
      </c>
      <c r="M119" s="16">
        <f t="shared" si="45"/>
        <v>964904.121544069</v>
      </c>
      <c r="N119" s="16">
        <f t="shared" si="42"/>
        <v>-12745.928134286467</v>
      </c>
      <c r="O119" s="16">
        <f t="shared" si="46"/>
        <v>-12670.928134286467</v>
      </c>
      <c r="Q119" s="20">
        <f t="shared" si="26"/>
        <v>101</v>
      </c>
      <c r="S119">
        <f t="shared" si="35"/>
        <v>150</v>
      </c>
      <c r="T119" s="16">
        <f t="shared" si="36"/>
        <v>1141929.642064014</v>
      </c>
      <c r="U119" s="16">
        <f t="shared" si="37"/>
        <v>14995.59189969083</v>
      </c>
      <c r="V119" s="16">
        <f t="shared" si="43"/>
        <v>4609.263880333485</v>
      </c>
      <c r="W119" s="16">
        <f t="shared" si="34"/>
        <v>-15145.59189969083</v>
      </c>
      <c r="X119" s="16">
        <f t="shared" si="28"/>
        <v>-14995.59189969083</v>
      </c>
    </row>
    <row r="120" spans="1:24" ht="15">
      <c r="A120">
        <f t="shared" si="29"/>
        <v>102</v>
      </c>
      <c r="E120" s="16">
        <f t="shared" si="44"/>
        <v>75</v>
      </c>
      <c r="K120" s="16">
        <f t="shared" si="41"/>
        <v>3859.6164861762763</v>
      </c>
      <c r="L120" s="16">
        <f t="shared" si="47"/>
        <v>12670.928134286467</v>
      </c>
      <c r="M120" s="16">
        <f t="shared" si="45"/>
        <v>956092.8098959589</v>
      </c>
      <c r="N120" s="16">
        <f t="shared" si="42"/>
        <v>-12745.928134286467</v>
      </c>
      <c r="O120" s="16">
        <f t="shared" si="46"/>
        <v>-12670.928134286467</v>
      </c>
      <c r="Q120" s="20">
        <f t="shared" si="26"/>
        <v>102</v>
      </c>
      <c r="S120">
        <f t="shared" si="35"/>
        <v>150</v>
      </c>
      <c r="T120" s="16">
        <f t="shared" si="36"/>
        <v>1131501.7687325792</v>
      </c>
      <c r="U120" s="16">
        <f t="shared" si="37"/>
        <v>14995.59189969083</v>
      </c>
      <c r="V120" s="16">
        <f t="shared" si="43"/>
        <v>4567.718568256056</v>
      </c>
      <c r="W120" s="16">
        <f t="shared" si="34"/>
        <v>-15145.59189969083</v>
      </c>
      <c r="X120" s="16">
        <f t="shared" si="28"/>
        <v>-14995.59189969083</v>
      </c>
    </row>
    <row r="121" spans="1:24" ht="15">
      <c r="A121">
        <f t="shared" si="29"/>
        <v>103</v>
      </c>
      <c r="E121" s="16">
        <f t="shared" si="44"/>
        <v>75</v>
      </c>
      <c r="K121" s="16">
        <f t="shared" si="41"/>
        <v>3824.3712395838356</v>
      </c>
      <c r="L121" s="16">
        <f t="shared" si="47"/>
        <v>12670.928134286467</v>
      </c>
      <c r="M121" s="16">
        <f t="shared" si="45"/>
        <v>947246.2530012563</v>
      </c>
      <c r="N121" s="16">
        <f t="shared" si="42"/>
        <v>-12745.928134286467</v>
      </c>
      <c r="O121" s="16">
        <f t="shared" si="46"/>
        <v>-12670.928134286467</v>
      </c>
      <c r="Q121" s="20">
        <f t="shared" si="26"/>
        <v>103</v>
      </c>
      <c r="S121">
        <f t="shared" si="35"/>
        <v>150</v>
      </c>
      <c r="T121" s="16">
        <f t="shared" si="36"/>
        <v>1121032.1839078187</v>
      </c>
      <c r="U121" s="16">
        <f t="shared" si="37"/>
        <v>14995.59189969083</v>
      </c>
      <c r="V121" s="16">
        <f t="shared" si="43"/>
        <v>4526.007074930317</v>
      </c>
      <c r="W121" s="16">
        <f t="shared" si="34"/>
        <v>-15145.59189969083</v>
      </c>
      <c r="X121" s="16">
        <f t="shared" si="28"/>
        <v>-14995.59189969083</v>
      </c>
    </row>
    <row r="122" spans="1:24" ht="15">
      <c r="A122">
        <f t="shared" si="29"/>
        <v>104</v>
      </c>
      <c r="E122" s="16">
        <f t="shared" si="44"/>
        <v>75</v>
      </c>
      <c r="K122" s="16">
        <f t="shared" si="41"/>
        <v>3788.985012005025</v>
      </c>
      <c r="L122" s="16">
        <f t="shared" si="47"/>
        <v>12670.928134286467</v>
      </c>
      <c r="M122" s="16">
        <f t="shared" si="45"/>
        <v>938364.3098789748</v>
      </c>
      <c r="N122" s="16">
        <f t="shared" si="42"/>
        <v>-12745.928134286467</v>
      </c>
      <c r="O122" s="16">
        <f t="shared" si="46"/>
        <v>-12670.928134286467</v>
      </c>
      <c r="Q122" s="20">
        <f t="shared" si="26"/>
        <v>104</v>
      </c>
      <c r="S122">
        <f t="shared" si="35"/>
        <v>150</v>
      </c>
      <c r="T122" s="16">
        <f t="shared" si="36"/>
        <v>1110520.7207437593</v>
      </c>
      <c r="U122" s="16">
        <f t="shared" si="37"/>
        <v>14995.59189969083</v>
      </c>
      <c r="V122" s="16">
        <f t="shared" si="43"/>
        <v>4484.128735631275</v>
      </c>
      <c r="W122" s="16">
        <f t="shared" si="34"/>
        <v>-15145.59189969083</v>
      </c>
      <c r="X122" s="16">
        <f t="shared" si="28"/>
        <v>-14995.59189969083</v>
      </c>
    </row>
    <row r="123" spans="1:24" ht="15">
      <c r="A123">
        <f t="shared" si="29"/>
        <v>105</v>
      </c>
      <c r="E123" s="16">
        <f t="shared" si="44"/>
        <v>75</v>
      </c>
      <c r="K123" s="16">
        <f t="shared" si="41"/>
        <v>3753.4572395158993</v>
      </c>
      <c r="L123" s="16">
        <f t="shared" si="47"/>
        <v>12670.928134286467</v>
      </c>
      <c r="M123" s="16">
        <f t="shared" si="45"/>
        <v>929446.8389842042</v>
      </c>
      <c r="N123" s="16">
        <f t="shared" si="42"/>
        <v>-12745.928134286467</v>
      </c>
      <c r="O123" s="16">
        <f t="shared" si="46"/>
        <v>-12670.928134286467</v>
      </c>
      <c r="Q123" s="20">
        <f t="shared" si="26"/>
        <v>105</v>
      </c>
      <c r="S123">
        <f t="shared" si="35"/>
        <v>150</v>
      </c>
      <c r="T123" s="16">
        <f t="shared" si="36"/>
        <v>1099967.2117270436</v>
      </c>
      <c r="U123" s="16">
        <f t="shared" si="37"/>
        <v>14995.59189969083</v>
      </c>
      <c r="V123" s="16">
        <f t="shared" si="43"/>
        <v>4442.082882975037</v>
      </c>
      <c r="W123" s="16">
        <f t="shared" si="34"/>
        <v>-15145.59189969083</v>
      </c>
      <c r="X123" s="16">
        <f t="shared" si="28"/>
        <v>-14995.59189969083</v>
      </c>
    </row>
    <row r="124" spans="1:24" ht="15">
      <c r="A124">
        <f t="shared" si="29"/>
        <v>106</v>
      </c>
      <c r="E124" s="16">
        <f t="shared" si="44"/>
        <v>75</v>
      </c>
      <c r="K124" s="16">
        <f t="shared" si="41"/>
        <v>3717.7873559368168</v>
      </c>
      <c r="L124" s="16">
        <f t="shared" si="47"/>
        <v>12670.928134286467</v>
      </c>
      <c r="M124" s="16">
        <f t="shared" si="45"/>
        <v>920493.6982058546</v>
      </c>
      <c r="N124" s="16">
        <f t="shared" si="42"/>
        <v>-12745.928134286467</v>
      </c>
      <c r="O124" s="16">
        <f t="shared" si="46"/>
        <v>-12670.928134286467</v>
      </c>
      <c r="Q124" s="20">
        <f t="shared" si="26"/>
        <v>106</v>
      </c>
      <c r="S124">
        <f t="shared" si="35"/>
        <v>150</v>
      </c>
      <c r="T124" s="16">
        <f t="shared" si="36"/>
        <v>1089371.488674261</v>
      </c>
      <c r="U124" s="16">
        <f t="shared" si="37"/>
        <v>14995.59189969083</v>
      </c>
      <c r="V124" s="16">
        <f t="shared" si="43"/>
        <v>4399.868846908174</v>
      </c>
      <c r="W124" s="16">
        <f t="shared" si="34"/>
        <v>-15145.59189969083</v>
      </c>
      <c r="X124" s="16">
        <f t="shared" si="28"/>
        <v>-14995.59189969083</v>
      </c>
    </row>
    <row r="125" spans="1:24" ht="15">
      <c r="A125">
        <f t="shared" si="29"/>
        <v>107</v>
      </c>
      <c r="E125" s="16">
        <f t="shared" si="44"/>
        <v>75</v>
      </c>
      <c r="K125" s="16">
        <f t="shared" si="41"/>
        <v>3681.9747928234187</v>
      </c>
      <c r="L125" s="16">
        <f t="shared" si="47"/>
        <v>12670.928134286467</v>
      </c>
      <c r="M125" s="16">
        <f t="shared" si="45"/>
        <v>911504.7448643916</v>
      </c>
      <c r="N125" s="16">
        <f t="shared" si="42"/>
        <v>-12745.928134286467</v>
      </c>
      <c r="O125" s="16">
        <f t="shared" si="46"/>
        <v>-12670.928134286467</v>
      </c>
      <c r="Q125" s="20">
        <f t="shared" si="26"/>
        <v>107</v>
      </c>
      <c r="S125">
        <f t="shared" si="35"/>
        <v>150</v>
      </c>
      <c r="T125" s="16">
        <f t="shared" si="36"/>
        <v>1078733.3827292672</v>
      </c>
      <c r="U125" s="16">
        <f t="shared" si="37"/>
        <v>14995.59189969083</v>
      </c>
      <c r="V125" s="16">
        <f t="shared" si="43"/>
        <v>4357.485954697044</v>
      </c>
      <c r="W125" s="16">
        <f t="shared" si="34"/>
        <v>-15145.59189969083</v>
      </c>
      <c r="X125" s="16">
        <f t="shared" si="28"/>
        <v>-14995.59189969083</v>
      </c>
    </row>
    <row r="126" spans="1:24" ht="15">
      <c r="A126">
        <f t="shared" si="29"/>
        <v>108</v>
      </c>
      <c r="E126" s="16">
        <f t="shared" si="44"/>
        <v>75</v>
      </c>
      <c r="K126" s="16">
        <f t="shared" si="41"/>
        <v>3646.0189794575667</v>
      </c>
      <c r="L126" s="16">
        <f t="shared" si="47"/>
        <v>12670.928134286467</v>
      </c>
      <c r="M126" s="16">
        <f t="shared" si="45"/>
        <v>902479.8357095628</v>
      </c>
      <c r="N126" s="16">
        <f t="shared" si="42"/>
        <v>-12745.928134286467</v>
      </c>
      <c r="O126" s="16">
        <f t="shared" si="46"/>
        <v>-12670.928134286467</v>
      </c>
      <c r="Q126" s="20">
        <f t="shared" si="26"/>
        <v>108</v>
      </c>
      <c r="S126">
        <f t="shared" si="35"/>
        <v>150</v>
      </c>
      <c r="T126" s="16">
        <f t="shared" si="36"/>
        <v>1068052.7243604935</v>
      </c>
      <c r="U126" s="16">
        <f t="shared" si="37"/>
        <v>14995.59189969083</v>
      </c>
      <c r="V126" s="16">
        <f t="shared" si="43"/>
        <v>4314.933530917069</v>
      </c>
      <c r="W126" s="16">
        <f t="shared" si="34"/>
        <v>-15145.59189969083</v>
      </c>
      <c r="X126" s="16">
        <f t="shared" si="28"/>
        <v>-14995.59189969083</v>
      </c>
    </row>
    <row r="127" spans="1:24" ht="15">
      <c r="A127">
        <f t="shared" si="29"/>
        <v>109</v>
      </c>
      <c r="E127" s="16">
        <f t="shared" si="44"/>
        <v>75</v>
      </c>
      <c r="K127" s="16">
        <f t="shared" si="41"/>
        <v>3609.919342838251</v>
      </c>
      <c r="L127" s="16">
        <f t="shared" si="47"/>
        <v>12670.928134286467</v>
      </c>
      <c r="M127" s="16">
        <f t="shared" si="45"/>
        <v>893418.8269181146</v>
      </c>
      <c r="N127" s="16">
        <f t="shared" si="42"/>
        <v>-12745.928134286467</v>
      </c>
      <c r="O127" s="16">
        <f t="shared" si="46"/>
        <v>-12670.928134286467</v>
      </c>
      <c r="Q127" s="20">
        <f t="shared" si="26"/>
        <v>109</v>
      </c>
      <c r="S127">
        <f t="shared" si="35"/>
        <v>150</v>
      </c>
      <c r="T127" s="16">
        <f t="shared" si="36"/>
        <v>1057329.3433582445</v>
      </c>
      <c r="U127" s="16">
        <f t="shared" si="37"/>
        <v>14995.59189969083</v>
      </c>
      <c r="V127" s="16">
        <f t="shared" si="43"/>
        <v>4272.210897441974</v>
      </c>
      <c r="W127" s="16">
        <f t="shared" si="34"/>
        <v>-15145.59189969083</v>
      </c>
      <c r="X127" s="16">
        <f t="shared" si="28"/>
        <v>-14995.59189969083</v>
      </c>
    </row>
    <row r="128" spans="1:24" ht="15">
      <c r="A128">
        <f t="shared" si="29"/>
        <v>110</v>
      </c>
      <c r="E128" s="16">
        <f t="shared" si="44"/>
        <v>75</v>
      </c>
      <c r="K128" s="16">
        <f t="shared" si="41"/>
        <v>3573.6753076724585</v>
      </c>
      <c r="L128" s="16">
        <f t="shared" si="47"/>
        <v>12670.928134286467</v>
      </c>
      <c r="M128" s="16">
        <f t="shared" si="45"/>
        <v>884321.5740915006</v>
      </c>
      <c r="N128" s="16">
        <f t="shared" si="42"/>
        <v>-12745.928134286467</v>
      </c>
      <c r="O128" s="16">
        <f t="shared" si="46"/>
        <v>-12670.928134286467</v>
      </c>
      <c r="Q128" s="20">
        <f t="shared" si="26"/>
        <v>110</v>
      </c>
      <c r="S128">
        <f t="shared" si="35"/>
        <v>150</v>
      </c>
      <c r="T128" s="16">
        <f t="shared" si="36"/>
        <v>1046563.0688319866</v>
      </c>
      <c r="U128" s="16">
        <f t="shared" si="37"/>
        <v>14995.59189969083</v>
      </c>
      <c r="V128" s="16">
        <f t="shared" si="43"/>
        <v>4229.3173734329785</v>
      </c>
      <c r="W128" s="16">
        <f t="shared" si="34"/>
        <v>-15145.59189969083</v>
      </c>
      <c r="X128" s="16">
        <f t="shared" si="28"/>
        <v>-14995.59189969083</v>
      </c>
    </row>
    <row r="129" spans="1:24" ht="15">
      <c r="A129">
        <f t="shared" si="29"/>
        <v>111</v>
      </c>
      <c r="E129" s="16">
        <f t="shared" si="44"/>
        <v>75</v>
      </c>
      <c r="K129" s="16">
        <f t="shared" si="41"/>
        <v>3537.2862963660023</v>
      </c>
      <c r="L129" s="16">
        <f t="shared" si="47"/>
        <v>12670.928134286467</v>
      </c>
      <c r="M129" s="16">
        <f t="shared" si="45"/>
        <v>875187.9322535802</v>
      </c>
      <c r="N129" s="16">
        <f t="shared" si="42"/>
        <v>-12745.928134286467</v>
      </c>
      <c r="O129" s="16">
        <f t="shared" si="46"/>
        <v>-12670.928134286467</v>
      </c>
      <c r="Q129" s="20">
        <f t="shared" si="26"/>
        <v>111</v>
      </c>
      <c r="S129">
        <f t="shared" si="35"/>
        <v>150</v>
      </c>
      <c r="T129" s="16">
        <f t="shared" si="36"/>
        <v>1035753.7292076237</v>
      </c>
      <c r="U129" s="16">
        <f t="shared" si="37"/>
        <v>14995.59189969083</v>
      </c>
      <c r="V129" s="16">
        <f t="shared" si="43"/>
        <v>4186.252275327946</v>
      </c>
      <c r="W129" s="16">
        <f t="shared" si="34"/>
        <v>-15145.59189969083</v>
      </c>
      <c r="X129" s="16">
        <f t="shared" si="28"/>
        <v>-14995.59189969083</v>
      </c>
    </row>
    <row r="130" spans="1:24" ht="15">
      <c r="A130">
        <f t="shared" si="29"/>
        <v>112</v>
      </c>
      <c r="E130" s="16">
        <f t="shared" si="44"/>
        <v>75</v>
      </c>
      <c r="K130" s="16">
        <f t="shared" si="41"/>
        <v>3500.751729014321</v>
      </c>
      <c r="L130" s="16">
        <f t="shared" si="47"/>
        <v>12670.928134286467</v>
      </c>
      <c r="M130" s="16">
        <f t="shared" si="45"/>
        <v>866017.7558483081</v>
      </c>
      <c r="N130" s="16">
        <f t="shared" si="42"/>
        <v>-12745.928134286467</v>
      </c>
      <c r="O130" s="16">
        <f t="shared" si="46"/>
        <v>-12670.928134286467</v>
      </c>
      <c r="Q130" s="20">
        <f t="shared" si="26"/>
        <v>112</v>
      </c>
      <c r="S130">
        <f t="shared" si="35"/>
        <v>150</v>
      </c>
      <c r="T130" s="16">
        <f t="shared" si="36"/>
        <v>1024901.1522247634</v>
      </c>
      <c r="U130" s="16">
        <f t="shared" si="37"/>
        <v>14995.59189969083</v>
      </c>
      <c r="V130" s="16">
        <f t="shared" si="43"/>
        <v>4143.014916830495</v>
      </c>
      <c r="W130" s="16">
        <f t="shared" si="34"/>
        <v>-15145.59189969083</v>
      </c>
      <c r="X130" s="16">
        <f t="shared" si="28"/>
        <v>-14995.59189969083</v>
      </c>
    </row>
    <row r="131" spans="1:24" ht="15">
      <c r="A131">
        <f t="shared" si="29"/>
        <v>113</v>
      </c>
      <c r="E131" s="16">
        <f t="shared" si="44"/>
        <v>75</v>
      </c>
      <c r="K131" s="16">
        <f t="shared" si="41"/>
        <v>3464.0710233932323</v>
      </c>
      <c r="L131" s="16">
        <f t="shared" si="47"/>
        <v>12670.928134286467</v>
      </c>
      <c r="M131" s="16">
        <f t="shared" si="45"/>
        <v>856810.8987374149</v>
      </c>
      <c r="N131" s="16">
        <f t="shared" si="42"/>
        <v>-12745.928134286467</v>
      </c>
      <c r="O131" s="16">
        <f t="shared" si="46"/>
        <v>-12670.928134286467</v>
      </c>
      <c r="Q131" s="20">
        <f t="shared" si="26"/>
        <v>113</v>
      </c>
      <c r="S131">
        <f t="shared" si="35"/>
        <v>150</v>
      </c>
      <c r="T131" s="16">
        <f t="shared" si="36"/>
        <v>1014005.1649339716</v>
      </c>
      <c r="U131" s="16">
        <f t="shared" si="37"/>
        <v>14995.59189969083</v>
      </c>
      <c r="V131" s="16">
        <f t="shared" si="43"/>
        <v>4099.604608899053</v>
      </c>
      <c r="W131" s="16">
        <f t="shared" si="34"/>
        <v>-15145.59189969083</v>
      </c>
      <c r="X131" s="16">
        <f t="shared" si="28"/>
        <v>-14995.59189969083</v>
      </c>
    </row>
    <row r="132" spans="1:24" ht="15">
      <c r="A132">
        <f t="shared" si="29"/>
        <v>114</v>
      </c>
      <c r="E132" s="16">
        <f t="shared" si="44"/>
        <v>75</v>
      </c>
      <c r="K132" s="16">
        <f t="shared" si="41"/>
        <v>3427.2435949496594</v>
      </c>
      <c r="L132" s="16">
        <f t="shared" si="47"/>
        <v>12670.928134286467</v>
      </c>
      <c r="M132" s="16">
        <f t="shared" si="45"/>
        <v>847567.214198078</v>
      </c>
      <c r="N132" s="16">
        <f t="shared" si="42"/>
        <v>-12745.928134286467</v>
      </c>
      <c r="O132" s="16">
        <f t="shared" si="46"/>
        <v>-12670.928134286467</v>
      </c>
      <c r="Q132" s="20">
        <f t="shared" si="26"/>
        <v>114</v>
      </c>
      <c r="S132">
        <f t="shared" si="35"/>
        <v>150</v>
      </c>
      <c r="T132" s="16">
        <f t="shared" si="36"/>
        <v>1003065.5936940167</v>
      </c>
      <c r="U132" s="16">
        <f t="shared" si="37"/>
        <v>14995.59189969083</v>
      </c>
      <c r="V132" s="16">
        <f t="shared" si="43"/>
        <v>4056.0206597358865</v>
      </c>
      <c r="W132" s="16">
        <f t="shared" si="34"/>
        <v>-15145.59189969083</v>
      </c>
      <c r="X132" s="16">
        <f t="shared" si="28"/>
        <v>-14995.59189969083</v>
      </c>
    </row>
    <row r="133" spans="1:24" ht="15">
      <c r="A133">
        <f t="shared" si="29"/>
        <v>115</v>
      </c>
      <c r="E133" s="16">
        <f t="shared" si="44"/>
        <v>75</v>
      </c>
      <c r="K133" s="16">
        <f t="shared" si="41"/>
        <v>3390.2688567923124</v>
      </c>
      <c r="L133" s="16">
        <f t="shared" si="47"/>
        <v>12670.928134286467</v>
      </c>
      <c r="M133" s="16">
        <f t="shared" si="45"/>
        <v>838286.5549205838</v>
      </c>
      <c r="N133" s="16">
        <f t="shared" si="42"/>
        <v>-12745.928134286467</v>
      </c>
      <c r="O133" s="16">
        <f t="shared" si="46"/>
        <v>-12670.928134286467</v>
      </c>
      <c r="Q133" s="20">
        <f t="shared" si="26"/>
        <v>115</v>
      </c>
      <c r="S133">
        <f t="shared" si="35"/>
        <v>150</v>
      </c>
      <c r="T133" s="16">
        <f t="shared" si="36"/>
        <v>992082.264169102</v>
      </c>
      <c r="U133" s="16">
        <f t="shared" si="37"/>
        <v>14995.59189969083</v>
      </c>
      <c r="V133" s="16">
        <f t="shared" si="43"/>
        <v>4012.2623747760667</v>
      </c>
      <c r="W133" s="16">
        <f t="shared" si="34"/>
        <v>-15145.59189969083</v>
      </c>
      <c r="X133" s="16">
        <f t="shared" si="28"/>
        <v>-14995.59189969083</v>
      </c>
    </row>
    <row r="134" spans="1:24" ht="15">
      <c r="A134">
        <f t="shared" si="29"/>
        <v>116</v>
      </c>
      <c r="E134" s="16">
        <f t="shared" si="44"/>
        <v>75</v>
      </c>
      <c r="K134" s="16">
        <f t="shared" si="41"/>
        <v>3353.1462196823354</v>
      </c>
      <c r="L134" s="16">
        <f t="shared" si="47"/>
        <v>12670.928134286467</v>
      </c>
      <c r="M134" s="16">
        <f t="shared" si="45"/>
        <v>828968.7730059797</v>
      </c>
      <c r="N134" s="16">
        <f t="shared" si="42"/>
        <v>-12745.928134286467</v>
      </c>
      <c r="O134" s="16">
        <f t="shared" si="46"/>
        <v>-12670.928134286467</v>
      </c>
      <c r="Q134" s="20">
        <f t="shared" si="26"/>
        <v>116</v>
      </c>
      <c r="S134">
        <f t="shared" si="35"/>
        <v>150</v>
      </c>
      <c r="T134" s="16">
        <f t="shared" si="36"/>
        <v>981055.0013260875</v>
      </c>
      <c r="U134" s="16">
        <f t="shared" si="37"/>
        <v>14995.59189969083</v>
      </c>
      <c r="V134" s="16">
        <f t="shared" si="43"/>
        <v>3968.329056676408</v>
      </c>
      <c r="W134" s="16">
        <f t="shared" si="34"/>
        <v>-15145.59189969083</v>
      </c>
      <c r="X134" s="16">
        <f t="shared" si="28"/>
        <v>-14995.59189969083</v>
      </c>
    </row>
    <row r="135" spans="1:24" ht="15">
      <c r="A135">
        <f t="shared" si="29"/>
        <v>117</v>
      </c>
      <c r="E135" s="16">
        <f t="shared" si="44"/>
        <v>75</v>
      </c>
      <c r="K135" s="16">
        <f t="shared" si="41"/>
        <v>3315.875092023919</v>
      </c>
      <c r="L135" s="16">
        <f t="shared" si="47"/>
        <v>12670.928134286467</v>
      </c>
      <c r="M135" s="16">
        <f t="shared" si="45"/>
        <v>819613.7199637172</v>
      </c>
      <c r="N135" s="16">
        <f t="shared" si="42"/>
        <v>-12745.928134286467</v>
      </c>
      <c r="O135" s="16">
        <f t="shared" si="46"/>
        <v>-12670.928134286467</v>
      </c>
      <c r="Q135" s="20">
        <f t="shared" si="26"/>
        <v>117</v>
      </c>
      <c r="S135">
        <f t="shared" si="35"/>
        <v>150</v>
      </c>
      <c r="T135" s="16">
        <f t="shared" si="36"/>
        <v>969983.629431701</v>
      </c>
      <c r="U135" s="16">
        <f t="shared" si="37"/>
        <v>14995.59189969083</v>
      </c>
      <c r="V135" s="16">
        <f t="shared" si="43"/>
        <v>3924.2200053043503</v>
      </c>
      <c r="W135" s="16">
        <f t="shared" si="34"/>
        <v>-15145.59189969083</v>
      </c>
      <c r="X135" s="16">
        <f t="shared" si="28"/>
        <v>-14995.59189969083</v>
      </c>
    </row>
    <row r="136" spans="1:24" ht="15">
      <c r="A136">
        <f t="shared" si="29"/>
        <v>118</v>
      </c>
      <c r="E136" s="16">
        <f t="shared" si="44"/>
        <v>75</v>
      </c>
      <c r="K136" s="16">
        <f t="shared" si="41"/>
        <v>3278.4548798548685</v>
      </c>
      <c r="L136" s="16">
        <f t="shared" si="47"/>
        <v>12670.928134286467</v>
      </c>
      <c r="M136" s="16">
        <f t="shared" si="45"/>
        <v>810221.2467092855</v>
      </c>
      <c r="N136" s="16">
        <f t="shared" si="42"/>
        <v>-12745.928134286467</v>
      </c>
      <c r="O136" s="16">
        <f t="shared" si="46"/>
        <v>-12670.928134286467</v>
      </c>
      <c r="Q136" s="20">
        <f t="shared" si="26"/>
        <v>118</v>
      </c>
      <c r="S136">
        <f t="shared" si="35"/>
        <v>150</v>
      </c>
      <c r="T136" s="16">
        <f t="shared" si="36"/>
        <v>958867.972049737</v>
      </c>
      <c r="U136" s="16">
        <f t="shared" si="37"/>
        <v>14995.59189969083</v>
      </c>
      <c r="V136" s="16">
        <f t="shared" si="43"/>
        <v>3879.934517726804</v>
      </c>
      <c r="W136" s="16">
        <f t="shared" si="34"/>
        <v>-15145.59189969083</v>
      </c>
      <c r="X136" s="16">
        <f t="shared" si="28"/>
        <v>-14995.59189969083</v>
      </c>
    </row>
    <row r="137" spans="1:24" ht="15">
      <c r="A137">
        <f t="shared" si="29"/>
        <v>119</v>
      </c>
      <c r="E137" s="16">
        <f t="shared" si="44"/>
        <v>75</v>
      </c>
      <c r="K137" s="16">
        <f t="shared" si="41"/>
        <v>3240.884986837142</v>
      </c>
      <c r="L137" s="16">
        <f t="shared" si="47"/>
        <v>12670.928134286467</v>
      </c>
      <c r="M137" s="16">
        <f t="shared" si="45"/>
        <v>800791.2035618362</v>
      </c>
      <c r="N137" s="16">
        <f t="shared" si="42"/>
        <v>-12745.928134286467</v>
      </c>
      <c r="O137" s="16">
        <f t="shared" si="46"/>
        <v>-12670.928134286467</v>
      </c>
      <c r="Q137" s="20">
        <f t="shared" si="26"/>
        <v>119</v>
      </c>
      <c r="S137">
        <f t="shared" si="35"/>
        <v>150</v>
      </c>
      <c r="T137" s="16">
        <f t="shared" si="36"/>
        <v>947707.8520382451</v>
      </c>
      <c r="U137" s="16">
        <f t="shared" si="37"/>
        <v>14995.59189969083</v>
      </c>
      <c r="V137" s="16">
        <f t="shared" si="43"/>
        <v>3835.471888198948</v>
      </c>
      <c r="W137" s="16">
        <f t="shared" si="34"/>
        <v>-15145.59189969083</v>
      </c>
      <c r="X137" s="16">
        <f t="shared" si="28"/>
        <v>-14995.59189969083</v>
      </c>
    </row>
    <row r="138" spans="1:24" ht="15">
      <c r="A138">
        <f t="shared" si="29"/>
        <v>120</v>
      </c>
      <c r="E138" s="16">
        <f t="shared" si="44"/>
        <v>75</v>
      </c>
      <c r="K138" s="16">
        <f t="shared" si="41"/>
        <v>3203.1648142473446</v>
      </c>
      <c r="L138" s="16">
        <f t="shared" si="47"/>
        <v>12670.928134286467</v>
      </c>
      <c r="M138" s="16">
        <f t="shared" si="45"/>
        <v>791323.440241797</v>
      </c>
      <c r="N138" s="16">
        <f t="shared" si="42"/>
        <v>-12745.928134286467</v>
      </c>
      <c r="O138" s="16">
        <f t="shared" si="46"/>
        <v>-12670.928134286467</v>
      </c>
      <c r="Q138" s="20">
        <f t="shared" si="26"/>
        <v>120</v>
      </c>
      <c r="S138">
        <f t="shared" si="35"/>
        <v>150</v>
      </c>
      <c r="T138" s="16">
        <f t="shared" si="36"/>
        <v>936503.0915467072</v>
      </c>
      <c r="U138" s="16">
        <f t="shared" si="37"/>
        <v>14995.59189969083</v>
      </c>
      <c r="V138" s="16">
        <f t="shared" si="43"/>
        <v>3790.83140815298</v>
      </c>
      <c r="W138" s="16">
        <f t="shared" si="34"/>
        <v>-15145.59189969083</v>
      </c>
      <c r="X138" s="16">
        <f t="shared" si="28"/>
        <v>-14995.59189969083</v>
      </c>
    </row>
    <row r="139" spans="1:24" ht="15">
      <c r="A139">
        <f t="shared" si="29"/>
        <v>121</v>
      </c>
      <c r="E139" s="16">
        <f t="shared" si="44"/>
        <v>75</v>
      </c>
      <c r="K139" s="16">
        <f t="shared" si="41"/>
        <v>3165.293760967188</v>
      </c>
      <c r="L139" s="16">
        <f t="shared" si="47"/>
        <v>12670.928134286467</v>
      </c>
      <c r="M139" s="16">
        <f t="shared" si="45"/>
        <v>781817.8058684777</v>
      </c>
      <c r="N139" s="16">
        <f t="shared" si="42"/>
        <v>-12745.928134286467</v>
      </c>
      <c r="O139" s="16">
        <f t="shared" si="46"/>
        <v>-12670.928134286467</v>
      </c>
      <c r="Q139" s="20">
        <f t="shared" si="26"/>
        <v>121</v>
      </c>
      <c r="S139">
        <f t="shared" si="35"/>
        <v>150</v>
      </c>
      <c r="T139" s="16">
        <f t="shared" si="36"/>
        <v>925253.5120132032</v>
      </c>
      <c r="U139" s="16">
        <f t="shared" si="37"/>
        <v>14995.59189969083</v>
      </c>
      <c r="V139" s="16">
        <f t="shared" si="43"/>
        <v>3746.012366186829</v>
      </c>
      <c r="W139" s="16">
        <f t="shared" si="34"/>
        <v>-15145.59189969083</v>
      </c>
      <c r="X139" s="16">
        <f t="shared" si="28"/>
        <v>-14995.59189969083</v>
      </c>
    </row>
    <row r="140" spans="1:24" ht="15">
      <c r="A140">
        <f t="shared" si="29"/>
        <v>122</v>
      </c>
      <c r="E140" s="16">
        <f t="shared" si="44"/>
        <v>75</v>
      </c>
      <c r="K140" s="16">
        <f t="shared" si="41"/>
        <v>3127.2712234739106</v>
      </c>
      <c r="L140" s="16">
        <f t="shared" si="47"/>
        <v>12670.928134286467</v>
      </c>
      <c r="M140" s="16">
        <f t="shared" si="45"/>
        <v>772274.1489576651</v>
      </c>
      <c r="N140" s="16">
        <f t="shared" si="42"/>
        <v>-12745.928134286467</v>
      </c>
      <c r="O140" s="16">
        <f t="shared" si="46"/>
        <v>-12670.928134286467</v>
      </c>
      <c r="Q140" s="20">
        <f t="shared" si="26"/>
        <v>122</v>
      </c>
      <c r="S140">
        <f t="shared" si="35"/>
        <v>150</v>
      </c>
      <c r="T140" s="16">
        <f t="shared" si="36"/>
        <v>913958.9341615653</v>
      </c>
      <c r="U140" s="16">
        <f t="shared" si="37"/>
        <v>14995.59189969083</v>
      </c>
      <c r="V140" s="16">
        <f t="shared" si="43"/>
        <v>3701.014048052813</v>
      </c>
      <c r="W140" s="16">
        <f t="shared" si="34"/>
        <v>-15145.59189969083</v>
      </c>
      <c r="X140" s="16">
        <f t="shared" si="28"/>
        <v>-14995.59189969083</v>
      </c>
    </row>
    <row r="141" spans="1:24" ht="15">
      <c r="A141">
        <f t="shared" si="29"/>
        <v>123</v>
      </c>
      <c r="E141" s="16">
        <f t="shared" si="44"/>
        <v>75</v>
      </c>
      <c r="K141" s="16">
        <f t="shared" si="41"/>
        <v>3089.0965958306606</v>
      </c>
      <c r="L141" s="16">
        <f t="shared" si="47"/>
        <v>12670.928134286467</v>
      </c>
      <c r="M141" s="16">
        <f t="shared" si="45"/>
        <v>762692.3174192093</v>
      </c>
      <c r="N141" s="16">
        <f t="shared" si="42"/>
        <v>-12745.928134286467</v>
      </c>
      <c r="O141" s="16">
        <f t="shared" si="46"/>
        <v>-12670.928134286467</v>
      </c>
      <c r="Q141" s="20">
        <f t="shared" si="26"/>
        <v>123</v>
      </c>
      <c r="S141">
        <f t="shared" si="35"/>
        <v>150</v>
      </c>
      <c r="T141" s="16">
        <f t="shared" si="36"/>
        <v>902619.1779985207</v>
      </c>
      <c r="U141" s="16">
        <f t="shared" si="37"/>
        <v>14995.59189969083</v>
      </c>
      <c r="V141" s="16">
        <f t="shared" si="43"/>
        <v>3655.835736646261</v>
      </c>
      <c r="W141" s="16">
        <f t="shared" si="34"/>
        <v>-15145.59189969083</v>
      </c>
      <c r="X141" s="16">
        <f t="shared" si="28"/>
        <v>-14995.59189969083</v>
      </c>
    </row>
    <row r="142" spans="1:24" ht="15">
      <c r="A142">
        <f t="shared" si="29"/>
        <v>124</v>
      </c>
      <c r="E142" s="16">
        <f t="shared" si="44"/>
        <v>75</v>
      </c>
      <c r="K142" s="16">
        <f t="shared" si="41"/>
        <v>3050.769269676837</v>
      </c>
      <c r="L142" s="16">
        <f t="shared" si="47"/>
        <v>12670.928134286467</v>
      </c>
      <c r="M142" s="16">
        <f t="shared" si="45"/>
        <v>753072.1585545996</v>
      </c>
      <c r="N142" s="16">
        <f t="shared" si="42"/>
        <v>-12745.928134286467</v>
      </c>
      <c r="O142" s="16">
        <f t="shared" si="46"/>
        <v>-12670.928134286467</v>
      </c>
      <c r="Q142" s="20">
        <f t="shared" si="26"/>
        <v>124</v>
      </c>
      <c r="S142">
        <f t="shared" si="35"/>
        <v>150</v>
      </c>
      <c r="T142" s="16">
        <f t="shared" si="36"/>
        <v>891234.0628108239</v>
      </c>
      <c r="U142" s="16">
        <f t="shared" si="37"/>
        <v>14995.59189969083</v>
      </c>
      <c r="V142" s="16">
        <f t="shared" si="43"/>
        <v>3610.476711994083</v>
      </c>
      <c r="W142" s="16">
        <f t="shared" si="34"/>
        <v>-15145.59189969083</v>
      </c>
      <c r="X142" s="16">
        <f t="shared" si="28"/>
        <v>-14995.59189969083</v>
      </c>
    </row>
    <row r="143" spans="1:24" ht="15">
      <c r="A143">
        <f t="shared" si="29"/>
        <v>125</v>
      </c>
      <c r="E143" s="16">
        <f t="shared" si="44"/>
        <v>75</v>
      </c>
      <c r="K143" s="16">
        <f t="shared" si="41"/>
        <v>3012.2886342183983</v>
      </c>
      <c r="L143" s="16">
        <f t="shared" si="47"/>
        <v>12670.928134286467</v>
      </c>
      <c r="M143" s="16">
        <f t="shared" si="45"/>
        <v>743413.5190545316</v>
      </c>
      <c r="N143" s="16">
        <f t="shared" si="42"/>
        <v>-12745.928134286467</v>
      </c>
      <c r="O143" s="16">
        <f t="shared" si="46"/>
        <v>-12670.928134286467</v>
      </c>
      <c r="Q143" s="20">
        <f t="shared" si="26"/>
        <v>125</v>
      </c>
      <c r="S143">
        <f t="shared" si="35"/>
        <v>150</v>
      </c>
      <c r="T143" s="16">
        <f t="shared" si="36"/>
        <v>879803.4071623763</v>
      </c>
      <c r="U143" s="16">
        <f t="shared" si="37"/>
        <v>14995.59189969083</v>
      </c>
      <c r="V143" s="16">
        <f t="shared" si="43"/>
        <v>3564.936251243296</v>
      </c>
      <c r="W143" s="16">
        <f t="shared" si="34"/>
        <v>-15145.59189969083</v>
      </c>
      <c r="X143" s="16">
        <f t="shared" si="28"/>
        <v>-14995.59189969083</v>
      </c>
    </row>
    <row r="144" spans="1:24" ht="15">
      <c r="A144">
        <f t="shared" si="29"/>
        <v>126</v>
      </c>
      <c r="E144" s="16">
        <f t="shared" si="44"/>
        <v>75</v>
      </c>
      <c r="K144" s="16">
        <f t="shared" si="41"/>
        <v>2973.654076218126</v>
      </c>
      <c r="L144" s="16">
        <f t="shared" si="47"/>
        <v>12670.928134286467</v>
      </c>
      <c r="M144" s="16">
        <f t="shared" si="45"/>
        <v>733716.2449964633</v>
      </c>
      <c r="N144" s="16">
        <f t="shared" si="42"/>
        <v>-12745.928134286467</v>
      </c>
      <c r="O144" s="16">
        <f t="shared" si="46"/>
        <v>-12670.928134286467</v>
      </c>
      <c r="Q144" s="20">
        <f t="shared" si="26"/>
        <v>126</v>
      </c>
      <c r="S144">
        <f t="shared" si="35"/>
        <v>150</v>
      </c>
      <c r="T144" s="16">
        <f t="shared" si="36"/>
        <v>868327.028891335</v>
      </c>
      <c r="U144" s="16">
        <f t="shared" si="37"/>
        <v>14995.59189969083</v>
      </c>
      <c r="V144" s="16">
        <f t="shared" si="43"/>
        <v>3519.2136286495056</v>
      </c>
      <c r="W144" s="16">
        <f t="shared" si="34"/>
        <v>-15145.59189969083</v>
      </c>
      <c r="X144" s="16">
        <f t="shared" si="28"/>
        <v>-14995.59189969083</v>
      </c>
    </row>
    <row r="145" spans="1:24" ht="15">
      <c r="A145">
        <f t="shared" si="29"/>
        <v>127</v>
      </c>
      <c r="E145" s="16">
        <f t="shared" si="44"/>
        <v>75</v>
      </c>
      <c r="K145" s="16">
        <f t="shared" si="41"/>
        <v>2934.864979985853</v>
      </c>
      <c r="L145" s="16">
        <f t="shared" si="47"/>
        <v>12670.928134286467</v>
      </c>
      <c r="M145" s="16">
        <f t="shared" si="45"/>
        <v>723980.1818421627</v>
      </c>
      <c r="N145" s="16">
        <f t="shared" si="42"/>
        <v>-12745.928134286467</v>
      </c>
      <c r="O145" s="16">
        <f t="shared" si="46"/>
        <v>-12670.928134286467</v>
      </c>
      <c r="Q145" s="20">
        <f t="shared" si="26"/>
        <v>127</v>
      </c>
      <c r="S145">
        <f t="shared" si="35"/>
        <v>150</v>
      </c>
      <c r="T145" s="16">
        <f t="shared" si="36"/>
        <v>856804.7451072095</v>
      </c>
      <c r="U145" s="16">
        <f t="shared" si="37"/>
        <v>14995.59189969083</v>
      </c>
      <c r="V145" s="16">
        <f t="shared" si="43"/>
        <v>3473.30811556534</v>
      </c>
      <c r="W145" s="16">
        <f t="shared" si="34"/>
        <v>-15145.59189969083</v>
      </c>
      <c r="X145" s="16">
        <f t="shared" si="28"/>
        <v>-14995.59189969083</v>
      </c>
    </row>
    <row r="146" spans="1:24" ht="15">
      <c r="A146">
        <f t="shared" si="29"/>
        <v>128</v>
      </c>
      <c r="E146" s="16">
        <f t="shared" si="44"/>
        <v>75</v>
      </c>
      <c r="K146" s="16">
        <f t="shared" si="41"/>
        <v>2895.920727368651</v>
      </c>
      <c r="L146" s="16">
        <f t="shared" si="47"/>
        <v>12670.928134286467</v>
      </c>
      <c r="M146" s="16">
        <f t="shared" si="45"/>
        <v>714205.1744352449</v>
      </c>
      <c r="N146" s="16">
        <f t="shared" si="42"/>
        <v>-12745.928134286467</v>
      </c>
      <c r="O146" s="16">
        <f t="shared" si="46"/>
        <v>-12670.928134286467</v>
      </c>
      <c r="Q146" s="20">
        <f t="shared" si="26"/>
        <v>128</v>
      </c>
      <c r="S146">
        <f t="shared" si="35"/>
        <v>150</v>
      </c>
      <c r="T146" s="16">
        <f t="shared" si="36"/>
        <v>845236.3721879475</v>
      </c>
      <c r="U146" s="16">
        <f t="shared" si="37"/>
        <v>14995.59189969083</v>
      </c>
      <c r="V146" s="16">
        <f t="shared" si="43"/>
        <v>3427.218980428838</v>
      </c>
      <c r="W146" s="16">
        <f t="shared" si="34"/>
        <v>-15145.59189969083</v>
      </c>
      <c r="X146" s="16">
        <f t="shared" si="28"/>
        <v>-14995.59189969083</v>
      </c>
    </row>
    <row r="147" spans="1:24" ht="15">
      <c r="A147">
        <f t="shared" si="29"/>
        <v>129</v>
      </c>
      <c r="E147" s="16">
        <f t="shared" si="44"/>
        <v>75</v>
      </c>
      <c r="K147" s="16">
        <f t="shared" si="41"/>
        <v>2856.8206977409795</v>
      </c>
      <c r="L147" s="16">
        <f t="shared" si="47"/>
        <v>12670.928134286467</v>
      </c>
      <c r="M147" s="16">
        <f t="shared" si="45"/>
        <v>704391.0669986993</v>
      </c>
      <c r="N147" s="16">
        <f t="shared" si="42"/>
        <v>-12745.928134286467</v>
      </c>
      <c r="O147" s="16">
        <f t="shared" si="46"/>
        <v>-12670.928134286467</v>
      </c>
      <c r="Q147" s="20">
        <f t="shared" si="26"/>
        <v>129</v>
      </c>
      <c r="S147">
        <f t="shared" si="35"/>
        <v>150</v>
      </c>
      <c r="T147" s="16">
        <f t="shared" si="36"/>
        <v>833621.7257770085</v>
      </c>
      <c r="U147" s="16">
        <f t="shared" si="37"/>
        <v>14995.59189969083</v>
      </c>
      <c r="V147" s="16">
        <f t="shared" si="43"/>
        <v>3380.94548875179</v>
      </c>
      <c r="W147" s="16">
        <f t="shared" si="34"/>
        <v>-15145.59189969083</v>
      </c>
      <c r="X147" s="16">
        <f t="shared" si="28"/>
        <v>-14995.59189969083</v>
      </c>
    </row>
    <row r="148" spans="1:24" ht="15">
      <c r="A148">
        <f t="shared" si="29"/>
        <v>130</v>
      </c>
      <c r="E148" s="16">
        <f t="shared" si="44"/>
        <v>75</v>
      </c>
      <c r="K148" s="16">
        <f aca="true" t="shared" si="48" ref="K148:K179">M147*urnh</f>
        <v>2817.5642679947973</v>
      </c>
      <c r="L148" s="16">
        <f t="shared" si="47"/>
        <v>12670.928134286467</v>
      </c>
      <c r="M148" s="16">
        <f t="shared" si="45"/>
        <v>694537.7031324076</v>
      </c>
      <c r="N148" s="16">
        <f t="shared" si="42"/>
        <v>-12745.928134286467</v>
      </c>
      <c r="O148" s="16">
        <f t="shared" si="46"/>
        <v>-12670.928134286467</v>
      </c>
      <c r="Q148" s="20">
        <f aca="true" t="shared" si="49" ref="Q148:Q210">A148</f>
        <v>130</v>
      </c>
      <c r="S148">
        <f t="shared" si="35"/>
        <v>150</v>
      </c>
      <c r="T148" s="16">
        <f t="shared" si="36"/>
        <v>821960.6207804256</v>
      </c>
      <c r="U148" s="16">
        <f t="shared" si="37"/>
        <v>14995.59189969083</v>
      </c>
      <c r="V148" s="16">
        <f aca="true" t="shared" si="50" ref="V148:V179">T147*urkh</f>
        <v>3334.486903108034</v>
      </c>
      <c r="W148" s="16">
        <f t="shared" si="34"/>
        <v>-15145.59189969083</v>
      </c>
      <c r="X148" s="16">
        <f aca="true" t="shared" si="51" ref="X148:X210">R148-U148</f>
        <v>-14995.59189969083</v>
      </c>
    </row>
    <row r="149" spans="1:24" ht="15">
      <c r="A149">
        <f aca="true" t="shared" si="52" ref="A149:A210">A148+1</f>
        <v>131</v>
      </c>
      <c r="E149" s="16">
        <f t="shared" si="44"/>
        <v>75</v>
      </c>
      <c r="K149" s="16">
        <f t="shared" si="48"/>
        <v>2778.1508125296305</v>
      </c>
      <c r="L149" s="16">
        <f t="shared" si="47"/>
        <v>12670.928134286467</v>
      </c>
      <c r="M149" s="16">
        <f t="shared" si="45"/>
        <v>684644.9258106508</v>
      </c>
      <c r="N149" s="16">
        <f t="shared" si="42"/>
        <v>-12745.928134286467</v>
      </c>
      <c r="O149" s="16">
        <f t="shared" si="46"/>
        <v>-12670.928134286467</v>
      </c>
      <c r="Q149" s="20">
        <f t="shared" si="49"/>
        <v>131</v>
      </c>
      <c r="S149">
        <f t="shared" si="35"/>
        <v>150</v>
      </c>
      <c r="T149" s="16">
        <f t="shared" si="36"/>
        <v>810252.8713638565</v>
      </c>
      <c r="U149" s="16">
        <f t="shared" si="37"/>
        <v>14995.59189969083</v>
      </c>
      <c r="V149" s="16">
        <f t="shared" si="50"/>
        <v>3287.8424831217026</v>
      </c>
      <c r="W149" s="16">
        <f aca="true" t="shared" si="53" ref="W149:X210">R149-S149-U149</f>
        <v>-15145.59189969083</v>
      </c>
      <c r="X149" s="16">
        <f t="shared" si="51"/>
        <v>-14995.59189969083</v>
      </c>
    </row>
    <row r="150" spans="1:24" ht="15">
      <c r="A150">
        <f t="shared" si="52"/>
        <v>132</v>
      </c>
      <c r="E150" s="16">
        <f t="shared" si="44"/>
        <v>75</v>
      </c>
      <c r="K150" s="16">
        <f t="shared" si="48"/>
        <v>2738.5797032426035</v>
      </c>
      <c r="L150" s="16">
        <f t="shared" si="47"/>
        <v>12670.928134286467</v>
      </c>
      <c r="M150" s="16">
        <f t="shared" si="45"/>
        <v>674712.5773796069</v>
      </c>
      <c r="N150" s="16">
        <f t="shared" si="42"/>
        <v>-12745.928134286467</v>
      </c>
      <c r="O150" s="16">
        <f t="shared" si="46"/>
        <v>-12670.928134286467</v>
      </c>
      <c r="Q150" s="20">
        <f t="shared" si="49"/>
        <v>132</v>
      </c>
      <c r="S150">
        <f aca="true" t="shared" si="54" ref="S150:S210">S149</f>
        <v>150</v>
      </c>
      <c r="T150" s="16">
        <f aca="true" t="shared" si="55" ref="T150:T210">T149-(U150-V150)</f>
        <v>798498.2909496211</v>
      </c>
      <c r="U150" s="16">
        <f aca="true" t="shared" si="56" ref="U150:U210">U149</f>
        <v>14995.59189969083</v>
      </c>
      <c r="V150" s="16">
        <f t="shared" si="50"/>
        <v>3241.011485455426</v>
      </c>
      <c r="W150" s="16">
        <f t="shared" si="53"/>
        <v>-15145.59189969083</v>
      </c>
      <c r="X150" s="16">
        <f t="shared" si="51"/>
        <v>-14995.59189969083</v>
      </c>
    </row>
    <row r="151" spans="1:24" ht="15">
      <c r="A151">
        <f t="shared" si="52"/>
        <v>133</v>
      </c>
      <c r="E151" s="16">
        <f t="shared" si="44"/>
        <v>75</v>
      </c>
      <c r="K151" s="16">
        <f t="shared" si="48"/>
        <v>2698.850309518428</v>
      </c>
      <c r="L151" s="16">
        <f t="shared" si="47"/>
        <v>12670.928134286467</v>
      </c>
      <c r="M151" s="16">
        <f t="shared" si="45"/>
        <v>664740.4995548389</v>
      </c>
      <c r="N151" s="16">
        <f t="shared" si="42"/>
        <v>-12745.928134286467</v>
      </c>
      <c r="O151" s="16">
        <f t="shared" si="46"/>
        <v>-12670.928134286467</v>
      </c>
      <c r="Q151" s="20">
        <f t="shared" si="49"/>
        <v>133</v>
      </c>
      <c r="S151">
        <f t="shared" si="54"/>
        <v>150</v>
      </c>
      <c r="T151" s="16">
        <f t="shared" si="55"/>
        <v>786696.6922137288</v>
      </c>
      <c r="U151" s="16">
        <f t="shared" si="56"/>
        <v>14995.59189969083</v>
      </c>
      <c r="V151" s="16">
        <f t="shared" si="50"/>
        <v>3193.9931637984846</v>
      </c>
      <c r="W151" s="16">
        <f t="shared" si="53"/>
        <v>-15145.59189969083</v>
      </c>
      <c r="X151" s="16">
        <f t="shared" si="51"/>
        <v>-14995.59189969083</v>
      </c>
    </row>
    <row r="152" spans="1:24" ht="15">
      <c r="A152">
        <f t="shared" si="52"/>
        <v>134</v>
      </c>
      <c r="E152" s="16">
        <f t="shared" si="44"/>
        <v>75</v>
      </c>
      <c r="K152" s="16">
        <f t="shared" si="48"/>
        <v>2658.9619982193553</v>
      </c>
      <c r="L152" s="16">
        <f t="shared" si="47"/>
        <v>12670.928134286467</v>
      </c>
      <c r="M152" s="16">
        <f t="shared" si="45"/>
        <v>654728.5334187718</v>
      </c>
      <c r="N152" s="16">
        <f t="shared" si="42"/>
        <v>-12745.928134286467</v>
      </c>
      <c r="O152" s="16">
        <f t="shared" si="46"/>
        <v>-12670.928134286467</v>
      </c>
      <c r="Q152" s="20">
        <f t="shared" si="49"/>
        <v>134</v>
      </c>
      <c r="S152">
        <f t="shared" si="54"/>
        <v>150</v>
      </c>
      <c r="T152" s="16">
        <f t="shared" si="55"/>
        <v>774847.8870828929</v>
      </c>
      <c r="U152" s="16">
        <f t="shared" si="56"/>
        <v>14995.59189969083</v>
      </c>
      <c r="V152" s="16">
        <f t="shared" si="50"/>
        <v>3146.7867688549154</v>
      </c>
      <c r="W152" s="16">
        <f t="shared" si="53"/>
        <v>-15145.59189969083</v>
      </c>
      <c r="X152" s="16">
        <f t="shared" si="51"/>
        <v>-14995.59189969083</v>
      </c>
    </row>
    <row r="153" spans="1:24" ht="15">
      <c r="A153">
        <f t="shared" si="52"/>
        <v>135</v>
      </c>
      <c r="E153" s="16">
        <f t="shared" si="44"/>
        <v>75</v>
      </c>
      <c r="K153" s="16">
        <f t="shared" si="48"/>
        <v>2618.914133675087</v>
      </c>
      <c r="L153" s="16">
        <f t="shared" si="47"/>
        <v>12670.928134286467</v>
      </c>
      <c r="M153" s="16">
        <f t="shared" si="45"/>
        <v>644676.5194181604</v>
      </c>
      <c r="N153" s="16">
        <f t="shared" si="42"/>
        <v>-12745.928134286467</v>
      </c>
      <c r="O153" s="16">
        <f t="shared" si="46"/>
        <v>-12670.928134286467</v>
      </c>
      <c r="Q153" s="20">
        <f t="shared" si="49"/>
        <v>135</v>
      </c>
      <c r="S153">
        <f t="shared" si="54"/>
        <v>150</v>
      </c>
      <c r="T153" s="16">
        <f t="shared" si="55"/>
        <v>762951.6867315337</v>
      </c>
      <c r="U153" s="16">
        <f t="shared" si="56"/>
        <v>14995.59189969083</v>
      </c>
      <c r="V153" s="16">
        <f t="shared" si="50"/>
        <v>3099.391548331572</v>
      </c>
      <c r="W153" s="16">
        <f t="shared" si="53"/>
        <v>-15145.59189969083</v>
      </c>
      <c r="X153" s="16">
        <f t="shared" si="51"/>
        <v>-14995.59189969083</v>
      </c>
    </row>
    <row r="154" spans="1:24" ht="15">
      <c r="A154">
        <f t="shared" si="52"/>
        <v>136</v>
      </c>
      <c r="E154" s="16">
        <f t="shared" si="44"/>
        <v>75</v>
      </c>
      <c r="K154" s="16">
        <f t="shared" si="48"/>
        <v>2578.7060776726416</v>
      </c>
      <c r="L154" s="16">
        <f t="shared" si="47"/>
        <v>12670.928134286467</v>
      </c>
      <c r="M154" s="16">
        <f t="shared" si="45"/>
        <v>634584.2973615467</v>
      </c>
      <c r="N154" s="16">
        <f t="shared" si="42"/>
        <v>-12745.928134286467</v>
      </c>
      <c r="O154" s="16">
        <f t="shared" si="46"/>
        <v>-12670.928134286467</v>
      </c>
      <c r="Q154" s="20">
        <f t="shared" si="49"/>
        <v>136</v>
      </c>
      <c r="S154">
        <f t="shared" si="54"/>
        <v>150</v>
      </c>
      <c r="T154" s="16">
        <f t="shared" si="55"/>
        <v>751007.9015787691</v>
      </c>
      <c r="U154" s="16">
        <f t="shared" si="56"/>
        <v>14995.59189969083</v>
      </c>
      <c r="V154" s="16">
        <f t="shared" si="50"/>
        <v>3051.806746926135</v>
      </c>
      <c r="W154" s="16">
        <f t="shared" si="53"/>
        <v>-15145.59189969083</v>
      </c>
      <c r="X154" s="16">
        <f t="shared" si="51"/>
        <v>-14995.59189969083</v>
      </c>
    </row>
    <row r="155" spans="1:24" ht="15">
      <c r="A155">
        <f t="shared" si="52"/>
        <v>137</v>
      </c>
      <c r="E155" s="16">
        <f t="shared" si="44"/>
        <v>75</v>
      </c>
      <c r="K155" s="16">
        <f t="shared" si="48"/>
        <v>2538.3371894461866</v>
      </c>
      <c r="L155" s="16">
        <f t="shared" si="47"/>
        <v>12670.928134286467</v>
      </c>
      <c r="M155" s="16">
        <f t="shared" si="45"/>
        <v>624451.7064167064</v>
      </c>
      <c r="N155" s="16">
        <f t="shared" si="42"/>
        <v>-12745.928134286467</v>
      </c>
      <c r="O155" s="16">
        <f t="shared" si="46"/>
        <v>-12670.928134286467</v>
      </c>
      <c r="Q155" s="20">
        <f t="shared" si="49"/>
        <v>137</v>
      </c>
      <c r="S155">
        <f t="shared" si="54"/>
        <v>150</v>
      </c>
      <c r="T155" s="16">
        <f t="shared" si="55"/>
        <v>739016.3412853933</v>
      </c>
      <c r="U155" s="16">
        <f t="shared" si="56"/>
        <v>14995.59189969083</v>
      </c>
      <c r="V155" s="16">
        <f t="shared" si="50"/>
        <v>3004.0316063150763</v>
      </c>
      <c r="W155" s="16">
        <f t="shared" si="53"/>
        <v>-15145.59189969083</v>
      </c>
      <c r="X155" s="16">
        <f t="shared" si="51"/>
        <v>-14995.59189969083</v>
      </c>
    </row>
    <row r="156" spans="1:24" ht="15">
      <c r="A156">
        <f t="shared" si="52"/>
        <v>138</v>
      </c>
      <c r="E156" s="16">
        <f t="shared" si="44"/>
        <v>75</v>
      </c>
      <c r="K156" s="16">
        <f t="shared" si="48"/>
        <v>2497.8068256668257</v>
      </c>
      <c r="L156" s="16">
        <f t="shared" si="47"/>
        <v>12670.928134286467</v>
      </c>
      <c r="M156" s="16">
        <f t="shared" si="45"/>
        <v>614278.5851080868</v>
      </c>
      <c r="N156" s="16">
        <f t="shared" si="42"/>
        <v>-12745.928134286467</v>
      </c>
      <c r="O156" s="16">
        <f t="shared" si="46"/>
        <v>-12670.928134286467</v>
      </c>
      <c r="Q156" s="20">
        <f t="shared" si="49"/>
        <v>138</v>
      </c>
      <c r="S156">
        <f t="shared" si="54"/>
        <v>150</v>
      </c>
      <c r="T156" s="16">
        <f t="shared" si="55"/>
        <v>726976.814750844</v>
      </c>
      <c r="U156" s="16">
        <f t="shared" si="56"/>
        <v>14995.59189969083</v>
      </c>
      <c r="V156" s="16">
        <f t="shared" si="50"/>
        <v>2956.0653651415732</v>
      </c>
      <c r="W156" s="16">
        <f t="shared" si="53"/>
        <v>-15145.59189969083</v>
      </c>
      <c r="X156" s="16">
        <f t="shared" si="51"/>
        <v>-14995.59189969083</v>
      </c>
    </row>
    <row r="157" spans="1:24" ht="15">
      <c r="A157">
        <f t="shared" si="52"/>
        <v>139</v>
      </c>
      <c r="E157" s="16">
        <f t="shared" si="44"/>
        <v>75</v>
      </c>
      <c r="K157" s="16">
        <f t="shared" si="48"/>
        <v>2457.1143404323475</v>
      </c>
      <c r="L157" s="16">
        <f t="shared" si="47"/>
        <v>12670.928134286467</v>
      </c>
      <c r="M157" s="16">
        <f t="shared" si="45"/>
        <v>604064.7713142327</v>
      </c>
      <c r="N157" s="16">
        <f t="shared" si="42"/>
        <v>-12745.928134286467</v>
      </c>
      <c r="O157" s="16">
        <f t="shared" si="46"/>
        <v>-12670.928134286467</v>
      </c>
      <c r="Q157" s="20">
        <f t="shared" si="49"/>
        <v>139</v>
      </c>
      <c r="S157">
        <f t="shared" si="54"/>
        <v>150</v>
      </c>
      <c r="T157" s="16">
        <f t="shared" si="55"/>
        <v>714889.1301101566</v>
      </c>
      <c r="U157" s="16">
        <f t="shared" si="56"/>
        <v>14995.59189969083</v>
      </c>
      <c r="V157" s="16">
        <f t="shared" si="50"/>
        <v>2907.907259003376</v>
      </c>
      <c r="W157" s="16">
        <f t="shared" si="53"/>
        <v>-15145.59189969083</v>
      </c>
      <c r="X157" s="16">
        <f t="shared" si="51"/>
        <v>-14995.59189969083</v>
      </c>
    </row>
    <row r="158" spans="1:24" ht="15">
      <c r="A158">
        <f t="shared" si="52"/>
        <v>140</v>
      </c>
      <c r="E158" s="16">
        <f t="shared" si="44"/>
        <v>75</v>
      </c>
      <c r="K158" s="16">
        <f t="shared" si="48"/>
        <v>2416.259085256931</v>
      </c>
      <c r="L158" s="16">
        <f t="shared" si="47"/>
        <v>12670.928134286467</v>
      </c>
      <c r="M158" s="16">
        <f t="shared" si="45"/>
        <v>593810.1022652031</v>
      </c>
      <c r="N158" s="16">
        <f t="shared" si="42"/>
        <v>-12745.928134286467</v>
      </c>
      <c r="O158" s="16">
        <f t="shared" si="46"/>
        <v>-12670.928134286467</v>
      </c>
      <c r="Q158" s="20">
        <f t="shared" si="49"/>
        <v>140</v>
      </c>
      <c r="S158">
        <f t="shared" si="54"/>
        <v>150</v>
      </c>
      <c r="T158" s="16">
        <f t="shared" si="55"/>
        <v>702753.0947309064</v>
      </c>
      <c r="U158" s="16">
        <f t="shared" si="56"/>
        <v>14995.59189969083</v>
      </c>
      <c r="V158" s="16">
        <f t="shared" si="50"/>
        <v>2859.5565204406266</v>
      </c>
      <c r="W158" s="16">
        <f t="shared" si="53"/>
        <v>-15145.59189969083</v>
      </c>
      <c r="X158" s="16">
        <f t="shared" si="51"/>
        <v>-14995.59189969083</v>
      </c>
    </row>
    <row r="159" spans="1:24" ht="15">
      <c r="A159">
        <f t="shared" si="52"/>
        <v>141</v>
      </c>
      <c r="E159" s="16">
        <f t="shared" si="44"/>
        <v>75</v>
      </c>
      <c r="K159" s="16">
        <f t="shared" si="48"/>
        <v>2375.2404090608125</v>
      </c>
      <c r="L159" s="16">
        <f t="shared" si="47"/>
        <v>12670.928134286467</v>
      </c>
      <c r="M159" s="16">
        <f t="shared" si="45"/>
        <v>583514.4145399774</v>
      </c>
      <c r="N159" s="16">
        <f t="shared" si="42"/>
        <v>-12745.928134286467</v>
      </c>
      <c r="O159" s="16">
        <f t="shared" si="46"/>
        <v>-12670.928134286467</v>
      </c>
      <c r="Q159" s="20">
        <f t="shared" si="49"/>
        <v>141</v>
      </c>
      <c r="S159">
        <f t="shared" si="54"/>
        <v>150</v>
      </c>
      <c r="T159" s="16">
        <f t="shared" si="55"/>
        <v>690568.5152101392</v>
      </c>
      <c r="U159" s="16">
        <f t="shared" si="56"/>
        <v>14995.59189969083</v>
      </c>
      <c r="V159" s="16">
        <f t="shared" si="50"/>
        <v>2811.012378923626</v>
      </c>
      <c r="W159" s="16">
        <f t="shared" si="53"/>
        <v>-15145.59189969083</v>
      </c>
      <c r="X159" s="16">
        <f t="shared" si="51"/>
        <v>-14995.59189969083</v>
      </c>
    </row>
    <row r="160" spans="1:24" ht="15">
      <c r="A160">
        <f t="shared" si="52"/>
        <v>142</v>
      </c>
      <c r="E160" s="16">
        <f t="shared" si="44"/>
        <v>75</v>
      </c>
      <c r="K160" s="16">
        <f t="shared" si="48"/>
        <v>2334.05765815991</v>
      </c>
      <c r="L160" s="16">
        <f t="shared" si="47"/>
        <v>12670.928134286467</v>
      </c>
      <c r="M160" s="16">
        <f t="shared" si="45"/>
        <v>573177.5440638509</v>
      </c>
      <c r="N160" s="16">
        <f t="shared" si="42"/>
        <v>-12745.928134286467</v>
      </c>
      <c r="O160" s="16">
        <f t="shared" si="46"/>
        <v>-12670.928134286467</v>
      </c>
      <c r="Q160" s="20">
        <f t="shared" si="49"/>
        <v>142</v>
      </c>
      <c r="S160">
        <f t="shared" si="54"/>
        <v>150</v>
      </c>
      <c r="T160" s="16">
        <f t="shared" si="55"/>
        <v>678335.1973712889</v>
      </c>
      <c r="U160" s="16">
        <f t="shared" si="56"/>
        <v>14995.59189969083</v>
      </c>
      <c r="V160" s="16">
        <f t="shared" si="50"/>
        <v>2762.274060840557</v>
      </c>
      <c r="W160" s="16">
        <f t="shared" si="53"/>
        <v>-15145.59189969083</v>
      </c>
      <c r="X160" s="16">
        <f t="shared" si="51"/>
        <v>-14995.59189969083</v>
      </c>
    </row>
    <row r="161" spans="1:24" ht="15">
      <c r="A161">
        <f t="shared" si="52"/>
        <v>143</v>
      </c>
      <c r="E161" s="16">
        <f t="shared" si="44"/>
        <v>75</v>
      </c>
      <c r="K161" s="16">
        <f t="shared" si="48"/>
        <v>2292.7101762554034</v>
      </c>
      <c r="L161" s="16">
        <f t="shared" si="47"/>
        <v>12670.928134286467</v>
      </c>
      <c r="M161" s="16">
        <f t="shared" si="45"/>
        <v>562799.3261058198</v>
      </c>
      <c r="N161" s="16">
        <f t="shared" si="42"/>
        <v>-12745.928134286467</v>
      </c>
      <c r="O161" s="16">
        <f t="shared" si="46"/>
        <v>-12670.928134286467</v>
      </c>
      <c r="Q161" s="20">
        <f t="shared" si="49"/>
        <v>143</v>
      </c>
      <c r="S161">
        <f t="shared" si="54"/>
        <v>150</v>
      </c>
      <c r="T161" s="16">
        <f t="shared" si="55"/>
        <v>666052.9462610832</v>
      </c>
      <c r="U161" s="16">
        <f t="shared" si="56"/>
        <v>14995.59189969083</v>
      </c>
      <c r="V161" s="16">
        <f t="shared" si="50"/>
        <v>2713.3407894851557</v>
      </c>
      <c r="W161" s="16">
        <f t="shared" si="53"/>
        <v>-15145.59189969083</v>
      </c>
      <c r="X161" s="16">
        <f t="shared" si="51"/>
        <v>-14995.59189969083</v>
      </c>
    </row>
    <row r="162" spans="1:24" ht="15">
      <c r="A162">
        <f t="shared" si="52"/>
        <v>144</v>
      </c>
      <c r="E162" s="16">
        <f t="shared" si="44"/>
        <v>75</v>
      </c>
      <c r="K162" s="16">
        <f t="shared" si="48"/>
        <v>2251.197304423279</v>
      </c>
      <c r="L162" s="16">
        <f t="shared" si="47"/>
        <v>12670.928134286467</v>
      </c>
      <c r="M162" s="16">
        <f t="shared" si="45"/>
        <v>552379.5952759566</v>
      </c>
      <c r="N162" s="16">
        <f t="shared" si="42"/>
        <v>-12745.928134286467</v>
      </c>
      <c r="O162" s="16">
        <f t="shared" si="46"/>
        <v>-12670.928134286467</v>
      </c>
      <c r="Q162" s="20">
        <f t="shared" si="49"/>
        <v>144</v>
      </c>
      <c r="S162">
        <f t="shared" si="54"/>
        <v>150</v>
      </c>
      <c r="T162" s="16">
        <f t="shared" si="55"/>
        <v>653721.5661464367</v>
      </c>
      <c r="U162" s="16">
        <f t="shared" si="56"/>
        <v>14995.59189969083</v>
      </c>
      <c r="V162" s="16">
        <f t="shared" si="50"/>
        <v>2664.211785044333</v>
      </c>
      <c r="W162" s="16">
        <f t="shared" si="53"/>
        <v>-15145.59189969083</v>
      </c>
      <c r="X162" s="16">
        <f t="shared" si="51"/>
        <v>-14995.59189969083</v>
      </c>
    </row>
    <row r="163" spans="1:24" ht="15">
      <c r="A163">
        <f t="shared" si="52"/>
        <v>145</v>
      </c>
      <c r="E163" s="16">
        <f t="shared" si="44"/>
        <v>75</v>
      </c>
      <c r="K163" s="16">
        <f t="shared" si="48"/>
        <v>2209.5183811038264</v>
      </c>
      <c r="L163" s="16">
        <f t="shared" si="47"/>
        <v>12670.928134286467</v>
      </c>
      <c r="M163" s="16">
        <f t="shared" si="45"/>
        <v>541918.1855227739</v>
      </c>
      <c r="N163" s="16">
        <f t="shared" si="42"/>
        <v>-12745.928134286467</v>
      </c>
      <c r="O163" s="16">
        <f t="shared" si="46"/>
        <v>-12670.928134286467</v>
      </c>
      <c r="Q163" s="20">
        <f t="shared" si="49"/>
        <v>145</v>
      </c>
      <c r="S163">
        <f t="shared" si="54"/>
        <v>150</v>
      </c>
      <c r="T163" s="16">
        <f t="shared" si="55"/>
        <v>641340.8605113317</v>
      </c>
      <c r="U163" s="16">
        <f t="shared" si="56"/>
        <v>14995.59189969083</v>
      </c>
      <c r="V163" s="16">
        <f t="shared" si="50"/>
        <v>2614.886264585747</v>
      </c>
      <c r="W163" s="16">
        <f t="shared" si="53"/>
        <v>-15145.59189969083</v>
      </c>
      <c r="X163" s="16">
        <f t="shared" si="51"/>
        <v>-14995.59189969083</v>
      </c>
    </row>
    <row r="164" spans="1:24" ht="15">
      <c r="A164">
        <f t="shared" si="52"/>
        <v>146</v>
      </c>
      <c r="E164" s="16">
        <f t="shared" si="44"/>
        <v>75</v>
      </c>
      <c r="K164" s="16">
        <f t="shared" si="48"/>
        <v>2167.6727420910956</v>
      </c>
      <c r="L164" s="16">
        <f t="shared" si="47"/>
        <v>12670.928134286467</v>
      </c>
      <c r="M164" s="16">
        <f t="shared" si="45"/>
        <v>531414.9301305785</v>
      </c>
      <c r="N164" s="16">
        <f t="shared" si="42"/>
        <v>-12745.928134286467</v>
      </c>
      <c r="O164" s="16">
        <f t="shared" si="46"/>
        <v>-12670.928134286467</v>
      </c>
      <c r="Q164" s="20">
        <f t="shared" si="49"/>
        <v>146</v>
      </c>
      <c r="S164">
        <f t="shared" si="54"/>
        <v>150</v>
      </c>
      <c r="T164" s="16">
        <f t="shared" si="55"/>
        <v>628910.6320536862</v>
      </c>
      <c r="U164" s="16">
        <f t="shared" si="56"/>
        <v>14995.59189969083</v>
      </c>
      <c r="V164" s="16">
        <f t="shared" si="50"/>
        <v>2565.363442045327</v>
      </c>
      <c r="W164" s="16">
        <f t="shared" si="53"/>
        <v>-15145.59189969083</v>
      </c>
      <c r="X164" s="16">
        <f t="shared" si="51"/>
        <v>-14995.59189969083</v>
      </c>
    </row>
    <row r="165" spans="1:24" ht="15">
      <c r="A165">
        <f t="shared" si="52"/>
        <v>147</v>
      </c>
      <c r="E165" s="16">
        <f t="shared" si="44"/>
        <v>75</v>
      </c>
      <c r="K165" s="16">
        <f t="shared" si="48"/>
        <v>2125.659720522314</v>
      </c>
      <c r="L165" s="16">
        <f t="shared" si="47"/>
        <v>12670.928134286467</v>
      </c>
      <c r="M165" s="16">
        <f t="shared" si="45"/>
        <v>520869.6617168143</v>
      </c>
      <c r="N165" s="16">
        <f t="shared" si="42"/>
        <v>-12745.928134286467</v>
      </c>
      <c r="O165" s="16">
        <f t="shared" si="46"/>
        <v>-12670.928134286467</v>
      </c>
      <c r="Q165" s="20">
        <f t="shared" si="49"/>
        <v>147</v>
      </c>
      <c r="S165">
        <f t="shared" si="54"/>
        <v>150</v>
      </c>
      <c r="T165" s="16">
        <f t="shared" si="55"/>
        <v>616430.6826822101</v>
      </c>
      <c r="U165" s="16">
        <f t="shared" si="56"/>
        <v>14995.59189969083</v>
      </c>
      <c r="V165" s="16">
        <f t="shared" si="50"/>
        <v>2515.6425282147447</v>
      </c>
      <c r="W165" s="16">
        <f t="shared" si="53"/>
        <v>-15145.59189969083</v>
      </c>
      <c r="X165" s="16">
        <f t="shared" si="51"/>
        <v>-14995.59189969083</v>
      </c>
    </row>
    <row r="166" spans="1:24" ht="15">
      <c r="A166">
        <f t="shared" si="52"/>
        <v>148</v>
      </c>
      <c r="E166" s="16">
        <f t="shared" si="44"/>
        <v>75</v>
      </c>
      <c r="K166" s="16">
        <f t="shared" si="48"/>
        <v>2083.4786468672573</v>
      </c>
      <c r="L166" s="16">
        <f t="shared" si="47"/>
        <v>12670.928134286467</v>
      </c>
      <c r="M166" s="16">
        <f t="shared" si="45"/>
        <v>510282.2122293951</v>
      </c>
      <c r="N166" s="16">
        <f t="shared" si="42"/>
        <v>-12745.928134286467</v>
      </c>
      <c r="O166" s="16">
        <f t="shared" si="46"/>
        <v>-12670.928134286467</v>
      </c>
      <c r="Q166" s="20">
        <f t="shared" si="49"/>
        <v>148</v>
      </c>
      <c r="S166">
        <f t="shared" si="54"/>
        <v>150</v>
      </c>
      <c r="T166" s="16">
        <f t="shared" si="55"/>
        <v>603900.8135132481</v>
      </c>
      <c r="U166" s="16">
        <f t="shared" si="56"/>
        <v>14995.59189969083</v>
      </c>
      <c r="V166" s="16">
        <f t="shared" si="50"/>
        <v>2465.7227307288404</v>
      </c>
      <c r="W166" s="16">
        <f t="shared" si="53"/>
        <v>-15145.59189969083</v>
      </c>
      <c r="X166" s="16">
        <f t="shared" si="51"/>
        <v>-14995.59189969083</v>
      </c>
    </row>
    <row r="167" spans="1:24" ht="15">
      <c r="A167">
        <f t="shared" si="52"/>
        <v>149</v>
      </c>
      <c r="E167" s="16">
        <f t="shared" si="44"/>
        <v>75</v>
      </c>
      <c r="K167" s="16">
        <f t="shared" si="48"/>
        <v>2041.1288489175804</v>
      </c>
      <c r="L167" s="16">
        <f t="shared" si="47"/>
        <v>12670.928134286467</v>
      </c>
      <c r="M167" s="16">
        <f t="shared" si="45"/>
        <v>499652.41294402623</v>
      </c>
      <c r="N167" s="16">
        <f t="shared" si="42"/>
        <v>-12745.928134286467</v>
      </c>
      <c r="O167" s="16">
        <f t="shared" si="46"/>
        <v>-12670.928134286467</v>
      </c>
      <c r="Q167" s="20">
        <f t="shared" si="49"/>
        <v>149</v>
      </c>
      <c r="S167">
        <f t="shared" si="54"/>
        <v>150</v>
      </c>
      <c r="T167" s="16">
        <f t="shared" si="55"/>
        <v>591320.8248676102</v>
      </c>
      <c r="U167" s="16">
        <f t="shared" si="56"/>
        <v>14995.59189969083</v>
      </c>
      <c r="V167" s="16">
        <f t="shared" si="50"/>
        <v>2415.6032540529923</v>
      </c>
      <c r="W167" s="16">
        <f t="shared" si="53"/>
        <v>-15145.59189969083</v>
      </c>
      <c r="X167" s="16">
        <f t="shared" si="51"/>
        <v>-14995.59189969083</v>
      </c>
    </row>
    <row r="168" spans="1:24" ht="15">
      <c r="A168">
        <f t="shared" si="52"/>
        <v>150</v>
      </c>
      <c r="E168" s="16">
        <f t="shared" si="44"/>
        <v>75</v>
      </c>
      <c r="K168" s="16">
        <f t="shared" si="48"/>
        <v>1998.609651776105</v>
      </c>
      <c r="L168" s="16">
        <f t="shared" si="47"/>
        <v>12670.928134286467</v>
      </c>
      <c r="M168" s="16">
        <f t="shared" si="45"/>
        <v>488980.0944615159</v>
      </c>
      <c r="N168" s="16">
        <f t="shared" si="42"/>
        <v>-12745.928134286467</v>
      </c>
      <c r="O168" s="16">
        <f t="shared" si="46"/>
        <v>-12670.928134286467</v>
      </c>
      <c r="Q168" s="20">
        <f t="shared" si="49"/>
        <v>150</v>
      </c>
      <c r="S168">
        <f t="shared" si="54"/>
        <v>150</v>
      </c>
      <c r="T168" s="16">
        <f t="shared" si="55"/>
        <v>578690.5162673899</v>
      </c>
      <c r="U168" s="16">
        <f t="shared" si="56"/>
        <v>14995.59189969083</v>
      </c>
      <c r="V168" s="16">
        <f t="shared" si="50"/>
        <v>2365.283299470441</v>
      </c>
      <c r="W168" s="16">
        <f t="shared" si="53"/>
        <v>-15145.59189969083</v>
      </c>
      <c r="X168" s="16">
        <f t="shared" si="51"/>
        <v>-14995.59189969083</v>
      </c>
    </row>
    <row r="169" spans="1:24" ht="15">
      <c r="A169">
        <f t="shared" si="52"/>
        <v>151</v>
      </c>
      <c r="E169" s="16">
        <f t="shared" si="44"/>
        <v>75</v>
      </c>
      <c r="K169" s="16">
        <f t="shared" si="48"/>
        <v>1955.9203778460637</v>
      </c>
      <c r="L169" s="16">
        <f t="shared" si="47"/>
        <v>12670.928134286467</v>
      </c>
      <c r="M169" s="16">
        <f t="shared" si="45"/>
        <v>478265.0867050755</v>
      </c>
      <c r="N169" s="16">
        <f t="shared" si="42"/>
        <v>-12745.928134286467</v>
      </c>
      <c r="O169" s="16">
        <f t="shared" si="46"/>
        <v>-12670.928134286467</v>
      </c>
      <c r="Q169" s="20">
        <f t="shared" si="49"/>
        <v>151</v>
      </c>
      <c r="S169">
        <f t="shared" si="54"/>
        <v>150</v>
      </c>
      <c r="T169" s="16">
        <f t="shared" si="55"/>
        <v>566009.6864327686</v>
      </c>
      <c r="U169" s="16">
        <f t="shared" si="56"/>
        <v>14995.59189969083</v>
      </c>
      <c r="V169" s="16">
        <f t="shared" si="50"/>
        <v>2314.7620650695594</v>
      </c>
      <c r="W169" s="16">
        <f t="shared" si="53"/>
        <v>-15145.59189969083</v>
      </c>
      <c r="X169" s="16">
        <f t="shared" si="51"/>
        <v>-14995.59189969083</v>
      </c>
    </row>
    <row r="170" spans="1:24" ht="15">
      <c r="A170">
        <f t="shared" si="52"/>
        <v>152</v>
      </c>
      <c r="E170" s="16">
        <f t="shared" si="44"/>
        <v>75</v>
      </c>
      <c r="K170" s="16">
        <f t="shared" si="48"/>
        <v>1913.0603468203021</v>
      </c>
      <c r="L170" s="16">
        <f t="shared" si="47"/>
        <v>12670.928134286467</v>
      </c>
      <c r="M170" s="16">
        <f t="shared" si="45"/>
        <v>467507.21891760937</v>
      </c>
      <c r="N170" s="16">
        <f t="shared" si="42"/>
        <v>-12745.928134286467</v>
      </c>
      <c r="O170" s="16">
        <f t="shared" si="46"/>
        <v>-12670.928134286467</v>
      </c>
      <c r="Q170" s="20">
        <f t="shared" si="49"/>
        <v>152</v>
      </c>
      <c r="S170">
        <f t="shared" si="54"/>
        <v>150</v>
      </c>
      <c r="T170" s="16">
        <f t="shared" si="55"/>
        <v>553278.1332788088</v>
      </c>
      <c r="U170" s="16">
        <f t="shared" si="56"/>
        <v>14995.59189969083</v>
      </c>
      <c r="V170" s="16">
        <f t="shared" si="50"/>
        <v>2264.0387457310744</v>
      </c>
      <c r="W170" s="16">
        <f t="shared" si="53"/>
        <v>-15145.59189969083</v>
      </c>
      <c r="X170" s="16">
        <f t="shared" si="51"/>
        <v>-14995.59189969083</v>
      </c>
    </row>
    <row r="171" spans="1:24" ht="15">
      <c r="A171">
        <f t="shared" si="52"/>
        <v>153</v>
      </c>
      <c r="E171" s="16">
        <f t="shared" si="44"/>
        <v>75</v>
      </c>
      <c r="K171" s="16">
        <f t="shared" si="48"/>
        <v>1870.0288756704374</v>
      </c>
      <c r="L171" s="16">
        <f t="shared" si="47"/>
        <v>12670.928134286467</v>
      </c>
      <c r="M171" s="16">
        <f t="shared" si="45"/>
        <v>456706.31965899334</v>
      </c>
      <c r="N171" s="16">
        <f t="shared" si="42"/>
        <v>-12745.928134286467</v>
      </c>
      <c r="O171" s="16">
        <f t="shared" si="46"/>
        <v>-12670.928134286467</v>
      </c>
      <c r="Q171" s="20">
        <f t="shared" si="49"/>
        <v>153</v>
      </c>
      <c r="S171">
        <f t="shared" si="54"/>
        <v>150</v>
      </c>
      <c r="T171" s="16">
        <f t="shared" si="55"/>
        <v>540495.6539122332</v>
      </c>
      <c r="U171" s="16">
        <f t="shared" si="56"/>
        <v>14995.59189969083</v>
      </c>
      <c r="V171" s="16">
        <f t="shared" si="50"/>
        <v>2213.1125331152352</v>
      </c>
      <c r="W171" s="16">
        <f t="shared" si="53"/>
        <v>-15145.59189969083</v>
      </c>
      <c r="X171" s="16">
        <f t="shared" si="51"/>
        <v>-14995.59189969083</v>
      </c>
    </row>
    <row r="172" spans="1:24" ht="15">
      <c r="A172">
        <f t="shared" si="52"/>
        <v>154</v>
      </c>
      <c r="E172" s="16">
        <f t="shared" si="44"/>
        <v>75</v>
      </c>
      <c r="K172" s="16">
        <f t="shared" si="48"/>
        <v>1826.8252786359733</v>
      </c>
      <c r="L172" s="16">
        <f t="shared" si="47"/>
        <v>12670.928134286467</v>
      </c>
      <c r="M172" s="16">
        <f t="shared" si="45"/>
        <v>445862.21680334286</v>
      </c>
      <c r="N172" s="16">
        <f t="shared" si="42"/>
        <v>-12745.928134286467</v>
      </c>
      <c r="O172" s="16">
        <f t="shared" si="46"/>
        <v>-12670.928134286467</v>
      </c>
      <c r="Q172" s="20">
        <f t="shared" si="49"/>
        <v>154</v>
      </c>
      <c r="S172">
        <f t="shared" si="54"/>
        <v>150</v>
      </c>
      <c r="T172" s="16">
        <f t="shared" si="55"/>
        <v>527662.0446281913</v>
      </c>
      <c r="U172" s="16">
        <f t="shared" si="56"/>
        <v>14995.59189969083</v>
      </c>
      <c r="V172" s="16">
        <f t="shared" si="50"/>
        <v>2161.982615648933</v>
      </c>
      <c r="W172" s="16">
        <f t="shared" si="53"/>
        <v>-15145.59189969083</v>
      </c>
      <c r="X172" s="16">
        <f t="shared" si="51"/>
        <v>-14995.59189969083</v>
      </c>
    </row>
    <row r="173" spans="1:24" ht="15">
      <c r="A173">
        <f t="shared" si="52"/>
        <v>155</v>
      </c>
      <c r="E173" s="16">
        <f t="shared" si="44"/>
        <v>75</v>
      </c>
      <c r="K173" s="16">
        <f t="shared" si="48"/>
        <v>1783.4488672133714</v>
      </c>
      <c r="L173" s="16">
        <f t="shared" si="47"/>
        <v>12670.928134286467</v>
      </c>
      <c r="M173" s="16">
        <f t="shared" si="45"/>
        <v>434974.73753626976</v>
      </c>
      <c r="N173" s="16">
        <f t="shared" si="42"/>
        <v>-12745.928134286467</v>
      </c>
      <c r="O173" s="16">
        <f t="shared" si="46"/>
        <v>-12670.928134286467</v>
      </c>
      <c r="Q173" s="20">
        <f t="shared" si="49"/>
        <v>155</v>
      </c>
      <c r="S173">
        <f t="shared" si="54"/>
        <v>150</v>
      </c>
      <c r="T173" s="16">
        <f t="shared" si="55"/>
        <v>514777.1009070132</v>
      </c>
      <c r="U173" s="16">
        <f t="shared" si="56"/>
        <v>14995.59189969083</v>
      </c>
      <c r="V173" s="16">
        <f t="shared" si="50"/>
        <v>2110.6481785127653</v>
      </c>
      <c r="W173" s="16">
        <f t="shared" si="53"/>
        <v>-15145.59189969083</v>
      </c>
      <c r="X173" s="16">
        <f t="shared" si="51"/>
        <v>-14995.59189969083</v>
      </c>
    </row>
    <row r="174" spans="1:24" ht="15">
      <c r="A174">
        <f t="shared" si="52"/>
        <v>156</v>
      </c>
      <c r="E174" s="16">
        <f t="shared" si="44"/>
        <v>75</v>
      </c>
      <c r="K174" s="16">
        <f t="shared" si="48"/>
        <v>1739.8989501450792</v>
      </c>
      <c r="L174" s="16">
        <f t="shared" si="47"/>
        <v>12670.928134286467</v>
      </c>
      <c r="M174" s="16">
        <f t="shared" si="45"/>
        <v>424043.7083521284</v>
      </c>
      <c r="N174" s="16">
        <f t="shared" si="42"/>
        <v>-12745.928134286467</v>
      </c>
      <c r="O174" s="16">
        <f t="shared" si="46"/>
        <v>-12670.928134286467</v>
      </c>
      <c r="Q174" s="20">
        <f t="shared" si="49"/>
        <v>156</v>
      </c>
      <c r="S174">
        <f t="shared" si="54"/>
        <v>150</v>
      </c>
      <c r="T174" s="16">
        <f t="shared" si="55"/>
        <v>501840.6174109505</v>
      </c>
      <c r="U174" s="16">
        <f t="shared" si="56"/>
        <v>14995.59189969083</v>
      </c>
      <c r="V174" s="16">
        <f t="shared" si="50"/>
        <v>2059.108403628053</v>
      </c>
      <c r="W174" s="16">
        <f t="shared" si="53"/>
        <v>-15145.59189969083</v>
      </c>
      <c r="X174" s="16">
        <f t="shared" si="51"/>
        <v>-14995.59189969083</v>
      </c>
    </row>
    <row r="175" spans="1:24" ht="15">
      <c r="A175">
        <f t="shared" si="52"/>
        <v>157</v>
      </c>
      <c r="E175" s="16">
        <f t="shared" si="44"/>
        <v>75</v>
      </c>
      <c r="K175" s="16">
        <f t="shared" si="48"/>
        <v>1696.1748334085137</v>
      </c>
      <c r="L175" s="16">
        <f t="shared" si="47"/>
        <v>12670.928134286467</v>
      </c>
      <c r="M175" s="16">
        <f t="shared" si="45"/>
        <v>413068.95505125046</v>
      </c>
      <c r="N175" s="16">
        <f t="shared" si="42"/>
        <v>-12745.928134286467</v>
      </c>
      <c r="O175" s="16">
        <f t="shared" si="46"/>
        <v>-12670.928134286467</v>
      </c>
      <c r="Q175" s="20">
        <f t="shared" si="49"/>
        <v>157</v>
      </c>
      <c r="S175">
        <f t="shared" si="54"/>
        <v>150</v>
      </c>
      <c r="T175" s="16">
        <f t="shared" si="55"/>
        <v>488852.38798090344</v>
      </c>
      <c r="U175" s="16">
        <f t="shared" si="56"/>
        <v>14995.59189969083</v>
      </c>
      <c r="V175" s="16">
        <f t="shared" si="50"/>
        <v>2007.362469643802</v>
      </c>
      <c r="W175" s="16">
        <f t="shared" si="53"/>
        <v>-15145.59189969083</v>
      </c>
      <c r="X175" s="16">
        <f t="shared" si="51"/>
        <v>-14995.59189969083</v>
      </c>
    </row>
    <row r="176" spans="1:24" ht="15">
      <c r="A176">
        <f t="shared" si="52"/>
        <v>158</v>
      </c>
      <c r="E176" s="16">
        <f t="shared" si="44"/>
        <v>75</v>
      </c>
      <c r="K176" s="16">
        <f t="shared" si="48"/>
        <v>1652.275820205002</v>
      </c>
      <c r="L176" s="16">
        <f t="shared" si="47"/>
        <v>12670.928134286467</v>
      </c>
      <c r="M176" s="16">
        <f t="shared" si="45"/>
        <v>402050.302737169</v>
      </c>
      <c r="N176" s="16">
        <f t="shared" si="42"/>
        <v>-12745.928134286467</v>
      </c>
      <c r="O176" s="16">
        <f t="shared" si="46"/>
        <v>-12670.928134286467</v>
      </c>
      <c r="Q176" s="20">
        <f t="shared" si="49"/>
        <v>158</v>
      </c>
      <c r="S176">
        <f t="shared" si="54"/>
        <v>150</v>
      </c>
      <c r="T176" s="16">
        <f t="shared" si="55"/>
        <v>475812.2056331362</v>
      </c>
      <c r="U176" s="16">
        <f t="shared" si="56"/>
        <v>14995.59189969083</v>
      </c>
      <c r="V176" s="16">
        <f t="shared" si="50"/>
        <v>1955.409551923614</v>
      </c>
      <c r="W176" s="16">
        <f t="shared" si="53"/>
        <v>-15145.59189969083</v>
      </c>
      <c r="X176" s="16">
        <f t="shared" si="51"/>
        <v>-14995.59189969083</v>
      </c>
    </row>
    <row r="177" spans="1:24" ht="15">
      <c r="A177">
        <f t="shared" si="52"/>
        <v>159</v>
      </c>
      <c r="E177" s="16">
        <f t="shared" si="44"/>
        <v>75</v>
      </c>
      <c r="K177" s="16">
        <f t="shared" si="48"/>
        <v>1608.2012109486761</v>
      </c>
      <c r="L177" s="16">
        <f t="shared" si="47"/>
        <v>12670.928134286467</v>
      </c>
      <c r="M177" s="16">
        <f t="shared" si="45"/>
        <v>390987.57581383124</v>
      </c>
      <c r="N177" s="16">
        <f t="shared" si="42"/>
        <v>-12745.928134286467</v>
      </c>
      <c r="O177" s="16">
        <f t="shared" si="46"/>
        <v>-12670.928134286467</v>
      </c>
      <c r="Q177" s="20">
        <f t="shared" si="49"/>
        <v>159</v>
      </c>
      <c r="S177">
        <f t="shared" si="54"/>
        <v>150</v>
      </c>
      <c r="T177" s="16">
        <f t="shared" si="55"/>
        <v>462719.86255597795</v>
      </c>
      <c r="U177" s="16">
        <f t="shared" si="56"/>
        <v>14995.59189969083</v>
      </c>
      <c r="V177" s="16">
        <f t="shared" si="50"/>
        <v>1903.2488225325449</v>
      </c>
      <c r="W177" s="16">
        <f t="shared" si="53"/>
        <v>-15145.59189969083</v>
      </c>
      <c r="X177" s="16">
        <f t="shared" si="51"/>
        <v>-14995.59189969083</v>
      </c>
    </row>
    <row r="178" spans="1:24" ht="15">
      <c r="A178">
        <f t="shared" si="52"/>
        <v>160</v>
      </c>
      <c r="E178" s="16">
        <f t="shared" si="44"/>
        <v>75</v>
      </c>
      <c r="K178" s="16">
        <f t="shared" si="48"/>
        <v>1563.950303255325</v>
      </c>
      <c r="L178" s="16">
        <f t="shared" si="47"/>
        <v>12670.928134286467</v>
      </c>
      <c r="M178" s="16">
        <f t="shared" si="45"/>
        <v>379880.5979828001</v>
      </c>
      <c r="N178" s="16">
        <f t="shared" si="42"/>
        <v>-12745.928134286467</v>
      </c>
      <c r="O178" s="16">
        <f t="shared" si="46"/>
        <v>-12670.928134286467</v>
      </c>
      <c r="Q178" s="20">
        <f t="shared" si="49"/>
        <v>160</v>
      </c>
      <c r="S178">
        <f t="shared" si="54"/>
        <v>150</v>
      </c>
      <c r="T178" s="16">
        <f t="shared" si="55"/>
        <v>449575.150106511</v>
      </c>
      <c r="U178" s="16">
        <f t="shared" si="56"/>
        <v>14995.59189969083</v>
      </c>
      <c r="V178" s="16">
        <f t="shared" si="50"/>
        <v>1850.8794502239118</v>
      </c>
      <c r="W178" s="16">
        <f t="shared" si="53"/>
        <v>-15145.59189969083</v>
      </c>
      <c r="X178" s="16">
        <f t="shared" si="51"/>
        <v>-14995.59189969083</v>
      </c>
    </row>
    <row r="179" spans="1:24" ht="15">
      <c r="A179">
        <f t="shared" si="52"/>
        <v>161</v>
      </c>
      <c r="E179" s="16">
        <f t="shared" si="44"/>
        <v>75</v>
      </c>
      <c r="K179" s="16">
        <f t="shared" si="48"/>
        <v>1519.5223919312004</v>
      </c>
      <c r="L179" s="16">
        <f t="shared" si="47"/>
        <v>12670.928134286467</v>
      </c>
      <c r="M179" s="16">
        <f t="shared" si="45"/>
        <v>368729.1922404448</v>
      </c>
      <c r="N179" s="16">
        <f t="shared" si="42"/>
        <v>-12745.928134286467</v>
      </c>
      <c r="O179" s="16">
        <f t="shared" si="46"/>
        <v>-12670.928134286467</v>
      </c>
      <c r="Q179" s="20">
        <f t="shared" si="49"/>
        <v>161</v>
      </c>
      <c r="S179">
        <f t="shared" si="54"/>
        <v>150</v>
      </c>
      <c r="T179" s="16">
        <f t="shared" si="55"/>
        <v>436377.85880724626</v>
      </c>
      <c r="U179" s="16">
        <f t="shared" si="56"/>
        <v>14995.59189969083</v>
      </c>
      <c r="V179" s="16">
        <f t="shared" si="50"/>
        <v>1798.3006004260442</v>
      </c>
      <c r="W179" s="16">
        <f t="shared" si="53"/>
        <v>-15145.59189969083</v>
      </c>
      <c r="X179" s="16">
        <f t="shared" si="51"/>
        <v>-14995.59189969083</v>
      </c>
    </row>
    <row r="180" spans="1:24" ht="15">
      <c r="A180">
        <f t="shared" si="52"/>
        <v>162</v>
      </c>
      <c r="E180" s="16">
        <f t="shared" si="44"/>
        <v>75</v>
      </c>
      <c r="K180" s="16">
        <f aca="true" t="shared" si="57" ref="K180:K210">M179*urnh</f>
        <v>1474.9167689617793</v>
      </c>
      <c r="L180" s="16">
        <f t="shared" si="47"/>
        <v>12670.928134286467</v>
      </c>
      <c r="M180" s="16">
        <f t="shared" si="45"/>
        <v>357533.18087512016</v>
      </c>
      <c r="N180" s="16">
        <f aca="true" t="shared" si="58" ref="N180:N210">B180-C180-D180-L180-E180</f>
        <v>-12745.928134286467</v>
      </c>
      <c r="O180" s="16">
        <f t="shared" si="46"/>
        <v>-12670.928134286467</v>
      </c>
      <c r="Q180" s="20">
        <f t="shared" si="49"/>
        <v>162</v>
      </c>
      <c r="S180">
        <f t="shared" si="54"/>
        <v>150</v>
      </c>
      <c r="T180" s="16">
        <f t="shared" si="55"/>
        <v>423127.77834278444</v>
      </c>
      <c r="U180" s="16">
        <f t="shared" si="56"/>
        <v>14995.59189969083</v>
      </c>
      <c r="V180" s="16">
        <f aca="true" t="shared" si="59" ref="V180:V210">T179*urkh</f>
        <v>1745.511435228985</v>
      </c>
      <c r="W180" s="16">
        <f t="shared" si="53"/>
        <v>-15145.59189969083</v>
      </c>
      <c r="X180" s="16">
        <f t="shared" si="51"/>
        <v>-14995.59189969083</v>
      </c>
    </row>
    <row r="181" spans="1:24" ht="15">
      <c r="A181">
        <f t="shared" si="52"/>
        <v>163</v>
      </c>
      <c r="E181" s="16">
        <f aca="true" t="shared" si="60" ref="E181:E210">E180</f>
        <v>75</v>
      </c>
      <c r="K181" s="16">
        <f t="shared" si="57"/>
        <v>1430.1327235004808</v>
      </c>
      <c r="L181" s="16">
        <f t="shared" si="47"/>
        <v>12670.928134286467</v>
      </c>
      <c r="M181" s="16">
        <f aca="true" t="shared" si="61" ref="M181:M210">M180-(L181-K181)</f>
        <v>346292.38546433416</v>
      </c>
      <c r="N181" s="16">
        <f t="shared" si="58"/>
        <v>-12745.928134286467</v>
      </c>
      <c r="O181" s="16">
        <f aca="true" t="shared" si="62" ref="O181:O210">B181-C181-L181</f>
        <v>-12670.928134286467</v>
      </c>
      <c r="Q181" s="20">
        <f t="shared" si="49"/>
        <v>163</v>
      </c>
      <c r="S181">
        <f t="shared" si="54"/>
        <v>150</v>
      </c>
      <c r="T181" s="16">
        <f t="shared" si="55"/>
        <v>409824.69755646476</v>
      </c>
      <c r="U181" s="16">
        <f t="shared" si="56"/>
        <v>14995.59189969083</v>
      </c>
      <c r="V181" s="16">
        <f t="shared" si="59"/>
        <v>1692.5111133711378</v>
      </c>
      <c r="W181" s="16">
        <f t="shared" si="53"/>
        <v>-15145.59189969083</v>
      </c>
      <c r="X181" s="16">
        <f t="shared" si="51"/>
        <v>-14995.59189969083</v>
      </c>
    </row>
    <row r="182" spans="1:24" ht="15">
      <c r="A182">
        <f t="shared" si="52"/>
        <v>164</v>
      </c>
      <c r="E182" s="16">
        <f t="shared" si="60"/>
        <v>75</v>
      </c>
      <c r="K182" s="16">
        <f t="shared" si="57"/>
        <v>1385.1695418573368</v>
      </c>
      <c r="L182" s="16">
        <f aca="true" t="shared" si="63" ref="L182:L210">L181</f>
        <v>12670.928134286467</v>
      </c>
      <c r="M182" s="16">
        <f t="shared" si="61"/>
        <v>335006.62687190506</v>
      </c>
      <c r="N182" s="16">
        <f t="shared" si="58"/>
        <v>-12745.928134286467</v>
      </c>
      <c r="O182" s="16">
        <f t="shared" si="62"/>
        <v>-12670.928134286467</v>
      </c>
      <c r="Q182" s="20">
        <f t="shared" si="49"/>
        <v>164</v>
      </c>
      <c r="S182">
        <f t="shared" si="54"/>
        <v>150</v>
      </c>
      <c r="T182" s="16">
        <f t="shared" si="55"/>
        <v>396468.4044469998</v>
      </c>
      <c r="U182" s="16">
        <f t="shared" si="56"/>
        <v>14995.59189969083</v>
      </c>
      <c r="V182" s="16">
        <f t="shared" si="59"/>
        <v>1639.298790225859</v>
      </c>
      <c r="W182" s="16">
        <f t="shared" si="53"/>
        <v>-15145.59189969083</v>
      </c>
      <c r="X182" s="16">
        <f t="shared" si="51"/>
        <v>-14995.59189969083</v>
      </c>
    </row>
    <row r="183" spans="1:24" ht="15">
      <c r="A183">
        <f t="shared" si="52"/>
        <v>165</v>
      </c>
      <c r="E183" s="16">
        <f t="shared" si="60"/>
        <v>75</v>
      </c>
      <c r="K183" s="16">
        <f t="shared" si="57"/>
        <v>1340.0265074876202</v>
      </c>
      <c r="L183" s="16">
        <f t="shared" si="63"/>
        <v>12670.928134286467</v>
      </c>
      <c r="M183" s="16">
        <f t="shared" si="61"/>
        <v>323675.7252451062</v>
      </c>
      <c r="N183" s="16">
        <f t="shared" si="58"/>
        <v>-12745.928134286467</v>
      </c>
      <c r="O183" s="16">
        <f t="shared" si="62"/>
        <v>-12670.928134286467</v>
      </c>
      <c r="Q183" s="20">
        <f t="shared" si="49"/>
        <v>165</v>
      </c>
      <c r="S183">
        <f t="shared" si="54"/>
        <v>150</v>
      </c>
      <c r="T183" s="16">
        <f t="shared" si="55"/>
        <v>383058.68616509694</v>
      </c>
      <c r="U183" s="16">
        <f t="shared" si="56"/>
        <v>14995.59189969083</v>
      </c>
      <c r="V183" s="16">
        <f t="shared" si="59"/>
        <v>1585.8736177879991</v>
      </c>
      <c r="W183" s="16">
        <f t="shared" si="53"/>
        <v>-15145.59189969083</v>
      </c>
      <c r="X183" s="16">
        <f t="shared" si="51"/>
        <v>-14995.59189969083</v>
      </c>
    </row>
    <row r="184" spans="1:24" ht="15">
      <c r="A184">
        <f t="shared" si="52"/>
        <v>166</v>
      </c>
      <c r="E184" s="16">
        <f t="shared" si="60"/>
        <v>75</v>
      </c>
      <c r="K184" s="16">
        <f t="shared" si="57"/>
        <v>1294.7029009804248</v>
      </c>
      <c r="L184" s="16">
        <f t="shared" si="63"/>
        <v>12670.928134286467</v>
      </c>
      <c r="M184" s="16">
        <f t="shared" si="61"/>
        <v>312299.50001180015</v>
      </c>
      <c r="N184" s="16">
        <f t="shared" si="58"/>
        <v>-12745.928134286467</v>
      </c>
      <c r="O184" s="16">
        <f t="shared" si="62"/>
        <v>-12670.928134286467</v>
      </c>
      <c r="Q184" s="20">
        <f t="shared" si="49"/>
        <v>166</v>
      </c>
      <c r="S184">
        <f t="shared" si="54"/>
        <v>150</v>
      </c>
      <c r="T184" s="16">
        <f t="shared" si="55"/>
        <v>369595.3290100665</v>
      </c>
      <c r="U184" s="16">
        <f t="shared" si="56"/>
        <v>14995.59189969083</v>
      </c>
      <c r="V184" s="16">
        <f t="shared" si="59"/>
        <v>1532.2347446603878</v>
      </c>
      <c r="W184" s="16">
        <f t="shared" si="53"/>
        <v>-15145.59189969083</v>
      </c>
      <c r="X184" s="16">
        <f t="shared" si="51"/>
        <v>-14995.59189969083</v>
      </c>
    </row>
    <row r="185" spans="1:24" ht="15">
      <c r="A185">
        <f t="shared" si="52"/>
        <v>167</v>
      </c>
      <c r="E185" s="16">
        <f t="shared" si="60"/>
        <v>75</v>
      </c>
      <c r="K185" s="16">
        <f t="shared" si="57"/>
        <v>1249.1980000472006</v>
      </c>
      <c r="L185" s="16">
        <f t="shared" si="63"/>
        <v>12670.928134286467</v>
      </c>
      <c r="M185" s="16">
        <f t="shared" si="61"/>
        <v>300877.7698775609</v>
      </c>
      <c r="N185" s="16">
        <f t="shared" si="58"/>
        <v>-12745.928134286467</v>
      </c>
      <c r="O185" s="16">
        <f t="shared" si="62"/>
        <v>-12670.928134286467</v>
      </c>
      <c r="Q185" s="20">
        <f t="shared" si="49"/>
        <v>167</v>
      </c>
      <c r="S185">
        <f t="shared" si="54"/>
        <v>150</v>
      </c>
      <c r="T185" s="16">
        <f t="shared" si="55"/>
        <v>356078.11842641595</v>
      </c>
      <c r="U185" s="16">
        <f t="shared" si="56"/>
        <v>14995.59189969083</v>
      </c>
      <c r="V185" s="16">
        <f t="shared" si="59"/>
        <v>1478.381316040266</v>
      </c>
      <c r="W185" s="16">
        <f t="shared" si="53"/>
        <v>-15145.59189969083</v>
      </c>
      <c r="X185" s="16">
        <f t="shared" si="51"/>
        <v>-14995.59189969083</v>
      </c>
    </row>
    <row r="186" spans="1:24" ht="15">
      <c r="A186">
        <f t="shared" si="52"/>
        <v>168</v>
      </c>
      <c r="E186" s="16">
        <f t="shared" si="60"/>
        <v>75</v>
      </c>
      <c r="K186" s="16">
        <f t="shared" si="57"/>
        <v>1203.5110795102437</v>
      </c>
      <c r="L186" s="16">
        <f t="shared" si="63"/>
        <v>12670.928134286467</v>
      </c>
      <c r="M186" s="16">
        <f t="shared" si="61"/>
        <v>289410.3528227847</v>
      </c>
      <c r="N186" s="16">
        <f t="shared" si="58"/>
        <v>-12745.928134286467</v>
      </c>
      <c r="O186" s="16">
        <f t="shared" si="62"/>
        <v>-12670.928134286467</v>
      </c>
      <c r="Q186" s="20">
        <f t="shared" si="49"/>
        <v>168</v>
      </c>
      <c r="S186">
        <f t="shared" si="54"/>
        <v>150</v>
      </c>
      <c r="T186" s="16">
        <f t="shared" si="55"/>
        <v>342506.8390004308</v>
      </c>
      <c r="U186" s="16">
        <f t="shared" si="56"/>
        <v>14995.59189969083</v>
      </c>
      <c r="V186" s="16">
        <f t="shared" si="59"/>
        <v>1424.312473705664</v>
      </c>
      <c r="W186" s="16">
        <f t="shared" si="53"/>
        <v>-15145.59189969083</v>
      </c>
      <c r="X186" s="16">
        <f t="shared" si="51"/>
        <v>-14995.59189969083</v>
      </c>
    </row>
    <row r="187" spans="1:24" ht="15">
      <c r="A187">
        <f t="shared" si="52"/>
        <v>169</v>
      </c>
      <c r="E187" s="16">
        <f t="shared" si="60"/>
        <v>75</v>
      </c>
      <c r="K187" s="16">
        <f t="shared" si="57"/>
        <v>1157.6414112911389</v>
      </c>
      <c r="L187" s="16">
        <f t="shared" si="63"/>
        <v>12670.928134286467</v>
      </c>
      <c r="M187" s="16">
        <f t="shared" si="61"/>
        <v>277897.06609978934</v>
      </c>
      <c r="N187" s="16">
        <f t="shared" si="58"/>
        <v>-12745.928134286467</v>
      </c>
      <c r="O187" s="16">
        <f t="shared" si="62"/>
        <v>-12670.928134286467</v>
      </c>
      <c r="Q187" s="20">
        <f t="shared" si="49"/>
        <v>169</v>
      </c>
      <c r="S187">
        <f t="shared" si="54"/>
        <v>150</v>
      </c>
      <c r="T187" s="16">
        <f t="shared" si="55"/>
        <v>328881.27445674164</v>
      </c>
      <c r="U187" s="16">
        <f t="shared" si="56"/>
        <v>14995.59189969083</v>
      </c>
      <c r="V187" s="16">
        <f t="shared" si="59"/>
        <v>1370.027356001723</v>
      </c>
      <c r="W187" s="16">
        <f t="shared" si="53"/>
        <v>-15145.59189969083</v>
      </c>
      <c r="X187" s="16">
        <f t="shared" si="51"/>
        <v>-14995.59189969083</v>
      </c>
    </row>
    <row r="188" spans="1:24" ht="15">
      <c r="A188">
        <f t="shared" si="52"/>
        <v>170</v>
      </c>
      <c r="E188" s="16">
        <f t="shared" si="60"/>
        <v>75</v>
      </c>
      <c r="K188" s="16">
        <f t="shared" si="57"/>
        <v>1111.5882643991574</v>
      </c>
      <c r="L188" s="16">
        <f t="shared" si="63"/>
        <v>12670.928134286467</v>
      </c>
      <c r="M188" s="16">
        <f t="shared" si="61"/>
        <v>266337.726229902</v>
      </c>
      <c r="N188" s="16">
        <f t="shared" si="58"/>
        <v>-12745.928134286467</v>
      </c>
      <c r="O188" s="16">
        <f t="shared" si="62"/>
        <v>-12670.928134286467</v>
      </c>
      <c r="Q188" s="20">
        <f t="shared" si="49"/>
        <v>170</v>
      </c>
      <c r="S188">
        <f t="shared" si="54"/>
        <v>150</v>
      </c>
      <c r="T188" s="16">
        <f t="shared" si="55"/>
        <v>315201.2076548778</v>
      </c>
      <c r="U188" s="16">
        <f t="shared" si="56"/>
        <v>14995.59189969083</v>
      </c>
      <c r="V188" s="16">
        <f t="shared" si="59"/>
        <v>1315.5250978269667</v>
      </c>
      <c r="W188" s="16">
        <f t="shared" si="53"/>
        <v>-15145.59189969083</v>
      </c>
      <c r="X188" s="16">
        <f t="shared" si="51"/>
        <v>-14995.59189969083</v>
      </c>
    </row>
    <row r="189" spans="1:24" ht="15">
      <c r="A189">
        <f t="shared" si="52"/>
        <v>171</v>
      </c>
      <c r="E189" s="16">
        <f t="shared" si="60"/>
        <v>75</v>
      </c>
      <c r="K189" s="16">
        <f t="shared" si="57"/>
        <v>1065.350904919608</v>
      </c>
      <c r="L189" s="16">
        <f t="shared" si="63"/>
        <v>12670.928134286467</v>
      </c>
      <c r="M189" s="16">
        <f t="shared" si="61"/>
        <v>254732.14900053514</v>
      </c>
      <c r="N189" s="16">
        <f t="shared" si="58"/>
        <v>-12745.928134286467</v>
      </c>
      <c r="O189" s="16">
        <f t="shared" si="62"/>
        <v>-12670.928134286467</v>
      </c>
      <c r="Q189" s="20">
        <f t="shared" si="49"/>
        <v>171</v>
      </c>
      <c r="S189">
        <f t="shared" si="54"/>
        <v>150</v>
      </c>
      <c r="T189" s="16">
        <f t="shared" si="55"/>
        <v>301466.4205858065</v>
      </c>
      <c r="U189" s="16">
        <f t="shared" si="56"/>
        <v>14995.59189969083</v>
      </c>
      <c r="V189" s="16">
        <f t="shared" si="59"/>
        <v>1260.8048306195112</v>
      </c>
      <c r="W189" s="16">
        <f t="shared" si="53"/>
        <v>-15145.59189969083</v>
      </c>
      <c r="X189" s="16">
        <f t="shared" si="51"/>
        <v>-14995.59189969083</v>
      </c>
    </row>
    <row r="190" spans="1:24" ht="15">
      <c r="A190">
        <f t="shared" si="52"/>
        <v>172</v>
      </c>
      <c r="E190" s="16">
        <f t="shared" si="60"/>
        <v>75</v>
      </c>
      <c r="K190" s="16">
        <f t="shared" si="57"/>
        <v>1018.9285960021406</v>
      </c>
      <c r="L190" s="16">
        <f t="shared" si="63"/>
        <v>12670.928134286467</v>
      </c>
      <c r="M190" s="16">
        <f t="shared" si="61"/>
        <v>243080.14946225082</v>
      </c>
      <c r="N190" s="16">
        <f t="shared" si="58"/>
        <v>-12745.928134286467</v>
      </c>
      <c r="O190" s="16">
        <f t="shared" si="62"/>
        <v>-12670.928134286467</v>
      </c>
      <c r="Q190" s="20">
        <f t="shared" si="49"/>
        <v>172</v>
      </c>
      <c r="S190">
        <f t="shared" si="54"/>
        <v>150</v>
      </c>
      <c r="T190" s="16">
        <f t="shared" si="55"/>
        <v>287676.6943684589</v>
      </c>
      <c r="U190" s="16">
        <f t="shared" si="56"/>
        <v>14995.59189969083</v>
      </c>
      <c r="V190" s="16">
        <f t="shared" si="59"/>
        <v>1205.865682343226</v>
      </c>
      <c r="W190" s="16">
        <f t="shared" si="53"/>
        <v>-15145.59189969083</v>
      </c>
      <c r="X190" s="16">
        <f t="shared" si="51"/>
        <v>-14995.59189969083</v>
      </c>
    </row>
    <row r="191" spans="1:24" ht="15">
      <c r="A191">
        <f t="shared" si="52"/>
        <v>173</v>
      </c>
      <c r="E191" s="16">
        <f t="shared" si="60"/>
        <v>75</v>
      </c>
      <c r="K191" s="16">
        <f t="shared" si="57"/>
        <v>972.3205978490033</v>
      </c>
      <c r="L191" s="16">
        <f t="shared" si="63"/>
        <v>12670.928134286467</v>
      </c>
      <c r="M191" s="16">
        <f t="shared" si="61"/>
        <v>231381.54192581336</v>
      </c>
      <c r="N191" s="16">
        <f t="shared" si="58"/>
        <v>-12745.928134286467</v>
      </c>
      <c r="O191" s="16">
        <f t="shared" si="62"/>
        <v>-12670.928134286467</v>
      </c>
      <c r="Q191" s="20">
        <f t="shared" si="49"/>
        <v>173</v>
      </c>
      <c r="S191">
        <f t="shared" si="54"/>
        <v>150</v>
      </c>
      <c r="T191" s="16">
        <f t="shared" si="55"/>
        <v>273831.8092462419</v>
      </c>
      <c r="U191" s="16">
        <f t="shared" si="56"/>
        <v>14995.59189969083</v>
      </c>
      <c r="V191" s="16">
        <f t="shared" si="59"/>
        <v>1150.7067774738355</v>
      </c>
      <c r="W191" s="16">
        <f t="shared" si="53"/>
        <v>-15145.59189969083</v>
      </c>
      <c r="X191" s="16">
        <f t="shared" si="51"/>
        <v>-14995.59189969083</v>
      </c>
    </row>
    <row r="192" spans="1:24" ht="15">
      <c r="A192">
        <f t="shared" si="52"/>
        <v>174</v>
      </c>
      <c r="E192" s="16">
        <f t="shared" si="60"/>
        <v>75</v>
      </c>
      <c r="K192" s="16">
        <f t="shared" si="57"/>
        <v>925.5261677032535</v>
      </c>
      <c r="L192" s="16">
        <f t="shared" si="63"/>
        <v>12670.928134286467</v>
      </c>
      <c r="M192" s="16">
        <f t="shared" si="61"/>
        <v>219636.13995923015</v>
      </c>
      <c r="N192" s="16">
        <f t="shared" si="58"/>
        <v>-12745.928134286467</v>
      </c>
      <c r="O192" s="16">
        <f t="shared" si="62"/>
        <v>-12670.928134286467</v>
      </c>
      <c r="Q192" s="20">
        <f t="shared" si="49"/>
        <v>174</v>
      </c>
      <c r="S192">
        <f t="shared" si="54"/>
        <v>150</v>
      </c>
      <c r="T192" s="16">
        <f t="shared" si="55"/>
        <v>259931.54458353602</v>
      </c>
      <c r="U192" s="16">
        <f t="shared" si="56"/>
        <v>14995.59189969083</v>
      </c>
      <c r="V192" s="16">
        <f t="shared" si="59"/>
        <v>1095.3272369849676</v>
      </c>
      <c r="W192" s="16">
        <f t="shared" si="53"/>
        <v>-15145.59189969083</v>
      </c>
      <c r="X192" s="16">
        <f t="shared" si="51"/>
        <v>-14995.59189969083</v>
      </c>
    </row>
    <row r="193" spans="1:24" ht="15">
      <c r="A193">
        <f t="shared" si="52"/>
        <v>175</v>
      </c>
      <c r="E193" s="16">
        <f t="shared" si="60"/>
        <v>75</v>
      </c>
      <c r="K193" s="16">
        <f t="shared" si="57"/>
        <v>878.5445598369206</v>
      </c>
      <c r="L193" s="16">
        <f t="shared" si="63"/>
        <v>12670.928134286467</v>
      </c>
      <c r="M193" s="16">
        <f t="shared" si="61"/>
        <v>207843.7563847806</v>
      </c>
      <c r="N193" s="16">
        <f t="shared" si="58"/>
        <v>-12745.928134286467</v>
      </c>
      <c r="O193" s="16">
        <f t="shared" si="62"/>
        <v>-12670.928134286467</v>
      </c>
      <c r="Q193" s="20">
        <f t="shared" si="49"/>
        <v>175</v>
      </c>
      <c r="S193">
        <f t="shared" si="54"/>
        <v>150</v>
      </c>
      <c r="T193" s="16">
        <f t="shared" si="55"/>
        <v>245975.67886217934</v>
      </c>
      <c r="U193" s="16">
        <f t="shared" si="56"/>
        <v>14995.59189969083</v>
      </c>
      <c r="V193" s="16">
        <f t="shared" si="59"/>
        <v>1039.7261783341442</v>
      </c>
      <c r="W193" s="16">
        <f t="shared" si="53"/>
        <v>-15145.59189969083</v>
      </c>
      <c r="X193" s="16">
        <f t="shared" si="51"/>
        <v>-14995.59189969083</v>
      </c>
    </row>
    <row r="194" spans="1:24" ht="15">
      <c r="A194">
        <f t="shared" si="52"/>
        <v>176</v>
      </c>
      <c r="E194" s="16">
        <f t="shared" si="60"/>
        <v>75</v>
      </c>
      <c r="K194" s="16">
        <f t="shared" si="57"/>
        <v>831.3750255391225</v>
      </c>
      <c r="L194" s="16">
        <f t="shared" si="63"/>
        <v>12670.928134286467</v>
      </c>
      <c r="M194" s="16">
        <f t="shared" si="61"/>
        <v>196004.20327603325</v>
      </c>
      <c r="N194" s="16">
        <f t="shared" si="58"/>
        <v>-12745.928134286467</v>
      </c>
      <c r="O194" s="16">
        <f t="shared" si="62"/>
        <v>-12670.928134286467</v>
      </c>
      <c r="Q194" s="20">
        <f t="shared" si="49"/>
        <v>176</v>
      </c>
      <c r="S194">
        <f t="shared" si="54"/>
        <v>150</v>
      </c>
      <c r="T194" s="16">
        <f t="shared" si="55"/>
        <v>231963.98967793724</v>
      </c>
      <c r="U194" s="16">
        <f t="shared" si="56"/>
        <v>14995.59189969083</v>
      </c>
      <c r="V194" s="16">
        <f t="shared" si="59"/>
        <v>983.9027154487173</v>
      </c>
      <c r="W194" s="16">
        <f t="shared" si="53"/>
        <v>-15145.59189969083</v>
      </c>
      <c r="X194" s="16">
        <f t="shared" si="51"/>
        <v>-14995.59189969083</v>
      </c>
    </row>
    <row r="195" spans="1:24" ht="15">
      <c r="A195">
        <f t="shared" si="52"/>
        <v>177</v>
      </c>
      <c r="E195" s="16">
        <f t="shared" si="60"/>
        <v>75</v>
      </c>
      <c r="K195" s="16">
        <f t="shared" si="57"/>
        <v>784.016813104133</v>
      </c>
      <c r="L195" s="16">
        <f t="shared" si="63"/>
        <v>12670.928134286467</v>
      </c>
      <c r="M195" s="16">
        <f t="shared" si="61"/>
        <v>184117.29195485092</v>
      </c>
      <c r="N195" s="16">
        <f t="shared" si="58"/>
        <v>-12745.928134286467</v>
      </c>
      <c r="O195" s="16">
        <f t="shared" si="62"/>
        <v>-12670.928134286467</v>
      </c>
      <c r="Q195" s="20">
        <f t="shared" si="49"/>
        <v>177</v>
      </c>
      <c r="S195">
        <f t="shared" si="54"/>
        <v>150</v>
      </c>
      <c r="T195" s="16">
        <f t="shared" si="55"/>
        <v>217896.25373695814</v>
      </c>
      <c r="U195" s="16">
        <f t="shared" si="56"/>
        <v>14995.59189969083</v>
      </c>
      <c r="V195" s="16">
        <f t="shared" si="59"/>
        <v>927.8559587117489</v>
      </c>
      <c r="W195" s="16">
        <f t="shared" si="53"/>
        <v>-15145.59189969083</v>
      </c>
      <c r="X195" s="16">
        <f t="shared" si="51"/>
        <v>-14995.59189969083</v>
      </c>
    </row>
    <row r="196" spans="1:24" ht="15">
      <c r="A196">
        <f t="shared" si="52"/>
        <v>178</v>
      </c>
      <c r="E196" s="16">
        <f t="shared" si="60"/>
        <v>75</v>
      </c>
      <c r="K196" s="16">
        <f t="shared" si="57"/>
        <v>736.4691678194038</v>
      </c>
      <c r="L196" s="16">
        <f t="shared" si="63"/>
        <v>12670.928134286467</v>
      </c>
      <c r="M196" s="16">
        <f t="shared" si="61"/>
        <v>172182.83298838386</v>
      </c>
      <c r="N196" s="16">
        <f t="shared" si="58"/>
        <v>-12745.928134286467</v>
      </c>
      <c r="O196" s="16">
        <f t="shared" si="62"/>
        <v>-12670.928134286467</v>
      </c>
      <c r="Q196" s="20">
        <f t="shared" si="49"/>
        <v>178</v>
      </c>
      <c r="S196">
        <f t="shared" si="54"/>
        <v>150</v>
      </c>
      <c r="T196" s="16">
        <f t="shared" si="55"/>
        <v>203772.24685221515</v>
      </c>
      <c r="U196" s="16">
        <f t="shared" si="56"/>
        <v>14995.59189969083</v>
      </c>
      <c r="V196" s="16">
        <f t="shared" si="59"/>
        <v>871.5850149478326</v>
      </c>
      <c r="W196" s="16">
        <f t="shared" si="53"/>
        <v>-15145.59189969083</v>
      </c>
      <c r="X196" s="16">
        <f t="shared" si="51"/>
        <v>-14995.59189969083</v>
      </c>
    </row>
    <row r="197" spans="1:24" ht="15">
      <c r="A197">
        <f t="shared" si="52"/>
        <v>179</v>
      </c>
      <c r="E197" s="16">
        <f t="shared" si="60"/>
        <v>75</v>
      </c>
      <c r="K197" s="16">
        <f t="shared" si="57"/>
        <v>688.7313319535355</v>
      </c>
      <c r="L197" s="16">
        <f t="shared" si="63"/>
        <v>12670.928134286467</v>
      </c>
      <c r="M197" s="16">
        <f t="shared" si="61"/>
        <v>160200.63618605092</v>
      </c>
      <c r="N197" s="16">
        <f t="shared" si="58"/>
        <v>-12745.928134286467</v>
      </c>
      <c r="O197" s="16">
        <f t="shared" si="62"/>
        <v>-12670.928134286467</v>
      </c>
      <c r="Q197" s="20">
        <f t="shared" si="49"/>
        <v>179</v>
      </c>
      <c r="S197">
        <f t="shared" si="54"/>
        <v>150</v>
      </c>
      <c r="T197" s="16">
        <f t="shared" si="55"/>
        <v>189591.7439399332</v>
      </c>
      <c r="U197" s="16">
        <f t="shared" si="56"/>
        <v>14995.59189969083</v>
      </c>
      <c r="V197" s="16">
        <f t="shared" si="59"/>
        <v>815.0889874088606</v>
      </c>
      <c r="W197" s="16">
        <f t="shared" si="53"/>
        <v>-15145.59189969083</v>
      </c>
      <c r="X197" s="16">
        <f t="shared" si="51"/>
        <v>-14995.59189969083</v>
      </c>
    </row>
    <row r="198" spans="1:24" ht="15">
      <c r="A198">
        <f t="shared" si="52"/>
        <v>180</v>
      </c>
      <c r="E198" s="16">
        <f t="shared" si="60"/>
        <v>75</v>
      </c>
      <c r="K198" s="16">
        <f t="shared" si="57"/>
        <v>640.8025447442037</v>
      </c>
      <c r="L198" s="16">
        <f t="shared" si="63"/>
        <v>12670.928134286467</v>
      </c>
      <c r="M198" s="16">
        <f t="shared" si="61"/>
        <v>148170.51059650865</v>
      </c>
      <c r="N198" s="16">
        <f t="shared" si="58"/>
        <v>-12745.928134286467</v>
      </c>
      <c r="O198" s="16">
        <f t="shared" si="62"/>
        <v>-12670.928134286467</v>
      </c>
      <c r="Q198" s="20">
        <f t="shared" si="49"/>
        <v>180</v>
      </c>
      <c r="S198">
        <f t="shared" si="54"/>
        <v>150</v>
      </c>
      <c r="T198" s="16">
        <f t="shared" si="55"/>
        <v>175354.5190160021</v>
      </c>
      <c r="U198" s="16">
        <f t="shared" si="56"/>
        <v>14995.59189969083</v>
      </c>
      <c r="V198" s="16">
        <f t="shared" si="59"/>
        <v>758.3669757597328</v>
      </c>
      <c r="W198" s="16">
        <f t="shared" si="53"/>
        <v>-15145.59189969083</v>
      </c>
      <c r="X198" s="16">
        <f t="shared" si="51"/>
        <v>-14995.59189969083</v>
      </c>
    </row>
    <row r="199" spans="1:24" ht="15">
      <c r="A199">
        <f t="shared" si="52"/>
        <v>181</v>
      </c>
      <c r="E199" s="16">
        <f t="shared" si="60"/>
        <v>75</v>
      </c>
      <c r="K199" s="16">
        <f t="shared" si="57"/>
        <v>592.6820423860346</v>
      </c>
      <c r="L199" s="16">
        <f t="shared" si="63"/>
        <v>12670.928134286467</v>
      </c>
      <c r="M199" s="16">
        <f t="shared" si="61"/>
        <v>136092.26450460823</v>
      </c>
      <c r="N199" s="16">
        <f t="shared" si="58"/>
        <v>-12745.928134286467</v>
      </c>
      <c r="O199" s="16">
        <f t="shared" si="62"/>
        <v>-12670.928134286467</v>
      </c>
      <c r="Q199" s="20">
        <f t="shared" si="49"/>
        <v>181</v>
      </c>
      <c r="S199">
        <f t="shared" si="54"/>
        <v>150</v>
      </c>
      <c r="T199" s="16">
        <f t="shared" si="55"/>
        <v>161060.34519237527</v>
      </c>
      <c r="U199" s="16">
        <f t="shared" si="56"/>
        <v>14995.59189969083</v>
      </c>
      <c r="V199" s="16">
        <f t="shared" si="59"/>
        <v>701.4180760640085</v>
      </c>
      <c r="W199" s="16">
        <f t="shared" si="53"/>
        <v>-15145.59189969083</v>
      </c>
      <c r="X199" s="16">
        <f t="shared" si="51"/>
        <v>-14995.59189969083</v>
      </c>
    </row>
    <row r="200" spans="1:24" ht="15">
      <c r="A200">
        <f t="shared" si="52"/>
        <v>182</v>
      </c>
      <c r="E200" s="16">
        <f t="shared" si="60"/>
        <v>75</v>
      </c>
      <c r="K200" s="16">
        <f t="shared" si="57"/>
        <v>544.369058018433</v>
      </c>
      <c r="L200" s="16">
        <f t="shared" si="63"/>
        <v>12670.928134286467</v>
      </c>
      <c r="M200" s="16">
        <f t="shared" si="61"/>
        <v>123965.7054283402</v>
      </c>
      <c r="N200" s="16">
        <f t="shared" si="58"/>
        <v>-12745.928134286467</v>
      </c>
      <c r="O200" s="16">
        <f t="shared" si="62"/>
        <v>-12670.928134286467</v>
      </c>
      <c r="Q200" s="20">
        <f t="shared" si="49"/>
        <v>182</v>
      </c>
      <c r="S200">
        <f t="shared" si="54"/>
        <v>150</v>
      </c>
      <c r="T200" s="16">
        <f t="shared" si="55"/>
        <v>146708.99467345394</v>
      </c>
      <c r="U200" s="16">
        <f t="shared" si="56"/>
        <v>14995.59189969083</v>
      </c>
      <c r="V200" s="16">
        <f t="shared" si="59"/>
        <v>644.2413807695011</v>
      </c>
      <c r="W200" s="16">
        <f t="shared" si="53"/>
        <v>-15145.59189969083</v>
      </c>
      <c r="X200" s="16">
        <f t="shared" si="51"/>
        <v>-14995.59189969083</v>
      </c>
    </row>
    <row r="201" spans="1:24" ht="15">
      <c r="A201">
        <f t="shared" si="52"/>
        <v>183</v>
      </c>
      <c r="E201" s="16">
        <f t="shared" si="60"/>
        <v>75</v>
      </c>
      <c r="K201" s="16">
        <f t="shared" si="57"/>
        <v>495.8628217133608</v>
      </c>
      <c r="L201" s="16">
        <f t="shared" si="63"/>
        <v>12670.928134286467</v>
      </c>
      <c r="M201" s="16">
        <f t="shared" si="61"/>
        <v>111790.64011576709</v>
      </c>
      <c r="N201" s="16">
        <f t="shared" si="58"/>
        <v>-12745.928134286467</v>
      </c>
      <c r="O201" s="16">
        <f t="shared" si="62"/>
        <v>-12670.928134286467</v>
      </c>
      <c r="Q201" s="20">
        <f t="shared" si="49"/>
        <v>183</v>
      </c>
      <c r="S201">
        <f t="shared" si="54"/>
        <v>150</v>
      </c>
      <c r="T201" s="16">
        <f t="shared" si="55"/>
        <v>132300.23875245693</v>
      </c>
      <c r="U201" s="16">
        <f t="shared" si="56"/>
        <v>14995.59189969083</v>
      </c>
      <c r="V201" s="16">
        <f t="shared" si="59"/>
        <v>586.8359786938157</v>
      </c>
      <c r="W201" s="16">
        <f t="shared" si="53"/>
        <v>-15145.59189969083</v>
      </c>
      <c r="X201" s="16">
        <f t="shared" si="51"/>
        <v>-14995.59189969083</v>
      </c>
    </row>
    <row r="202" spans="1:24" ht="15">
      <c r="A202">
        <f t="shared" si="52"/>
        <v>184</v>
      </c>
      <c r="E202" s="16">
        <f t="shared" si="60"/>
        <v>75</v>
      </c>
      <c r="K202" s="16">
        <f t="shared" si="57"/>
        <v>447.16256046306836</v>
      </c>
      <c r="L202" s="16">
        <f t="shared" si="63"/>
        <v>12670.928134286467</v>
      </c>
      <c r="M202" s="16">
        <f t="shared" si="61"/>
        <v>99566.87454194369</v>
      </c>
      <c r="N202" s="16">
        <f t="shared" si="58"/>
        <v>-12745.928134286467</v>
      </c>
      <c r="O202" s="16">
        <f t="shared" si="62"/>
        <v>-12670.928134286467</v>
      </c>
      <c r="Q202" s="20">
        <f t="shared" si="49"/>
        <v>184</v>
      </c>
      <c r="S202">
        <f t="shared" si="54"/>
        <v>150</v>
      </c>
      <c r="T202" s="16">
        <f t="shared" si="55"/>
        <v>117833.84780777594</v>
      </c>
      <c r="U202" s="16">
        <f t="shared" si="56"/>
        <v>14995.59189969083</v>
      </c>
      <c r="V202" s="16">
        <f t="shared" si="59"/>
        <v>529.2009550098278</v>
      </c>
      <c r="W202" s="16">
        <f t="shared" si="53"/>
        <v>-15145.59189969083</v>
      </c>
      <c r="X202" s="16">
        <f t="shared" si="51"/>
        <v>-14995.59189969083</v>
      </c>
    </row>
    <row r="203" spans="1:24" ht="15">
      <c r="A203">
        <f t="shared" si="52"/>
        <v>185</v>
      </c>
      <c r="E203" s="16">
        <f t="shared" si="60"/>
        <v>75</v>
      </c>
      <c r="K203" s="16">
        <f t="shared" si="57"/>
        <v>398.26749816777476</v>
      </c>
      <c r="L203" s="16">
        <f t="shared" si="63"/>
        <v>12670.928134286467</v>
      </c>
      <c r="M203" s="16">
        <f t="shared" si="61"/>
        <v>87294.213905825</v>
      </c>
      <c r="N203" s="16">
        <f t="shared" si="58"/>
        <v>-12745.928134286467</v>
      </c>
      <c r="O203" s="16">
        <f t="shared" si="62"/>
        <v>-12670.928134286467</v>
      </c>
      <c r="Q203" s="20">
        <f t="shared" si="49"/>
        <v>185</v>
      </c>
      <c r="S203">
        <f t="shared" si="54"/>
        <v>150</v>
      </c>
      <c r="T203" s="16">
        <f t="shared" si="55"/>
        <v>103309.5912993162</v>
      </c>
      <c r="U203" s="16">
        <f t="shared" si="56"/>
        <v>14995.59189969083</v>
      </c>
      <c r="V203" s="16">
        <f t="shared" si="59"/>
        <v>471.33539123110376</v>
      </c>
      <c r="W203" s="16">
        <f t="shared" si="53"/>
        <v>-15145.59189969083</v>
      </c>
      <c r="X203" s="16">
        <f t="shared" si="51"/>
        <v>-14995.59189969083</v>
      </c>
    </row>
    <row r="204" spans="1:24" ht="15">
      <c r="A204">
        <f t="shared" si="52"/>
        <v>186</v>
      </c>
      <c r="E204" s="16">
        <f t="shared" si="60"/>
        <v>75</v>
      </c>
      <c r="K204" s="16">
        <f t="shared" si="57"/>
        <v>349.1768556233</v>
      </c>
      <c r="L204" s="16">
        <f t="shared" si="63"/>
        <v>12670.928134286467</v>
      </c>
      <c r="M204" s="16">
        <f t="shared" si="61"/>
        <v>74972.46262716183</v>
      </c>
      <c r="N204" s="16">
        <f t="shared" si="58"/>
        <v>-12745.928134286467</v>
      </c>
      <c r="O204" s="16">
        <f t="shared" si="62"/>
        <v>-12670.928134286467</v>
      </c>
      <c r="Q204" s="20">
        <f t="shared" si="49"/>
        <v>186</v>
      </c>
      <c r="S204">
        <f t="shared" si="54"/>
        <v>150</v>
      </c>
      <c r="T204" s="16">
        <f t="shared" si="55"/>
        <v>88727.23776482264</v>
      </c>
      <c r="U204" s="16">
        <f t="shared" si="56"/>
        <v>14995.59189969083</v>
      </c>
      <c r="V204" s="16">
        <f t="shared" si="59"/>
        <v>413.23836519726484</v>
      </c>
      <c r="W204" s="16">
        <f t="shared" si="53"/>
        <v>-15145.59189969083</v>
      </c>
      <c r="X204" s="16">
        <f t="shared" si="51"/>
        <v>-14995.59189969083</v>
      </c>
    </row>
    <row r="205" spans="1:24" ht="15">
      <c r="A205">
        <f t="shared" si="52"/>
        <v>187</v>
      </c>
      <c r="E205" s="16">
        <f t="shared" si="60"/>
        <v>75</v>
      </c>
      <c r="K205" s="16">
        <f t="shared" si="57"/>
        <v>299.8898505086473</v>
      </c>
      <c r="L205" s="16">
        <f t="shared" si="63"/>
        <v>12670.928134286467</v>
      </c>
      <c r="M205" s="16">
        <f t="shared" si="61"/>
        <v>62601.42434338402</v>
      </c>
      <c r="N205" s="16">
        <f t="shared" si="58"/>
        <v>-12745.928134286467</v>
      </c>
      <c r="O205" s="16">
        <f t="shared" si="62"/>
        <v>-12670.928134286467</v>
      </c>
      <c r="Q205" s="20">
        <f t="shared" si="49"/>
        <v>187</v>
      </c>
      <c r="S205">
        <f t="shared" si="54"/>
        <v>150</v>
      </c>
      <c r="T205" s="16">
        <f t="shared" si="55"/>
        <v>74086.5548161911</v>
      </c>
      <c r="U205" s="16">
        <f t="shared" si="56"/>
        <v>14995.59189969083</v>
      </c>
      <c r="V205" s="16">
        <f t="shared" si="59"/>
        <v>354.9089510592906</v>
      </c>
      <c r="W205" s="16">
        <f t="shared" si="53"/>
        <v>-15145.59189969083</v>
      </c>
      <c r="X205" s="16">
        <f t="shared" si="51"/>
        <v>-14995.59189969083</v>
      </c>
    </row>
    <row r="206" spans="1:24" ht="15">
      <c r="A206">
        <f t="shared" si="52"/>
        <v>188</v>
      </c>
      <c r="E206" s="16">
        <f t="shared" si="60"/>
        <v>75</v>
      </c>
      <c r="K206" s="16">
        <f t="shared" si="57"/>
        <v>250.40569737353607</v>
      </c>
      <c r="L206" s="16">
        <f t="shared" si="63"/>
        <v>12670.928134286467</v>
      </c>
      <c r="M206" s="16">
        <f t="shared" si="61"/>
        <v>50180.90190647109</v>
      </c>
      <c r="N206" s="16">
        <f t="shared" si="58"/>
        <v>-12745.928134286467</v>
      </c>
      <c r="O206" s="16">
        <f t="shared" si="62"/>
        <v>-12670.928134286467</v>
      </c>
      <c r="Q206" s="20">
        <f t="shared" si="49"/>
        <v>188</v>
      </c>
      <c r="S206">
        <f t="shared" si="54"/>
        <v>150</v>
      </c>
      <c r="T206" s="16">
        <f t="shared" si="55"/>
        <v>59387.309135765034</v>
      </c>
      <c r="U206" s="16">
        <f t="shared" si="56"/>
        <v>14995.59189969083</v>
      </c>
      <c r="V206" s="16">
        <f t="shared" si="59"/>
        <v>296.3462192647644</v>
      </c>
      <c r="W206" s="16">
        <f t="shared" si="53"/>
        <v>-15145.59189969083</v>
      </c>
      <c r="X206" s="16">
        <f t="shared" si="51"/>
        <v>-14995.59189969083</v>
      </c>
    </row>
    <row r="207" spans="1:24" ht="15">
      <c r="A207">
        <f t="shared" si="52"/>
        <v>189</v>
      </c>
      <c r="E207" s="16">
        <f t="shared" si="60"/>
        <v>75</v>
      </c>
      <c r="K207" s="16">
        <f t="shared" si="57"/>
        <v>200.72360762588437</v>
      </c>
      <c r="L207" s="16">
        <f t="shared" si="63"/>
        <v>12670.928134286467</v>
      </c>
      <c r="M207" s="16">
        <f t="shared" si="61"/>
        <v>37710.6973798105</v>
      </c>
      <c r="N207" s="16">
        <f t="shared" si="58"/>
        <v>-12745.928134286467</v>
      </c>
      <c r="O207" s="16">
        <f t="shared" si="62"/>
        <v>-12670.928134286467</v>
      </c>
      <c r="Q207" s="20">
        <f t="shared" si="49"/>
        <v>189</v>
      </c>
      <c r="S207">
        <f t="shared" si="54"/>
        <v>150</v>
      </c>
      <c r="T207" s="16">
        <f t="shared" si="55"/>
        <v>44629.266472617266</v>
      </c>
      <c r="U207" s="16">
        <f t="shared" si="56"/>
        <v>14995.59189969083</v>
      </c>
      <c r="V207" s="16">
        <f t="shared" si="59"/>
        <v>237.54923654306015</v>
      </c>
      <c r="W207" s="16">
        <f t="shared" si="53"/>
        <v>-15145.59189969083</v>
      </c>
      <c r="X207" s="16">
        <f t="shared" si="51"/>
        <v>-14995.59189969083</v>
      </c>
    </row>
    <row r="208" spans="1:24" ht="15">
      <c r="A208">
        <f t="shared" si="52"/>
        <v>190</v>
      </c>
      <c r="E208" s="16">
        <f t="shared" si="60"/>
        <v>75</v>
      </c>
      <c r="K208" s="16">
        <f t="shared" si="57"/>
        <v>150.84278951924202</v>
      </c>
      <c r="L208" s="16">
        <f t="shared" si="63"/>
        <v>12670.928134286467</v>
      </c>
      <c r="M208" s="16">
        <f t="shared" si="61"/>
        <v>25190.612035043276</v>
      </c>
      <c r="N208" s="16">
        <f t="shared" si="58"/>
        <v>-12745.928134286467</v>
      </c>
      <c r="O208" s="16">
        <f t="shared" si="62"/>
        <v>-12670.928134286467</v>
      </c>
      <c r="Q208" s="20">
        <f t="shared" si="49"/>
        <v>190</v>
      </c>
      <c r="S208">
        <f t="shared" si="54"/>
        <v>150</v>
      </c>
      <c r="T208" s="16">
        <f t="shared" si="55"/>
        <v>29812.191638816905</v>
      </c>
      <c r="U208" s="16">
        <f t="shared" si="56"/>
        <v>14995.59189969083</v>
      </c>
      <c r="V208" s="16">
        <f t="shared" si="59"/>
        <v>178.51706589046907</v>
      </c>
      <c r="W208" s="16">
        <f t="shared" si="53"/>
        <v>-15145.59189969083</v>
      </c>
      <c r="X208" s="16">
        <f t="shared" si="51"/>
        <v>-14995.59189969083</v>
      </c>
    </row>
    <row r="209" spans="1:24" ht="15">
      <c r="A209">
        <f t="shared" si="52"/>
        <v>191</v>
      </c>
      <c r="E209" s="16">
        <f t="shared" si="60"/>
        <v>75</v>
      </c>
      <c r="K209" s="16">
        <f t="shared" si="57"/>
        <v>100.7624481401731</v>
      </c>
      <c r="L209" s="16">
        <f t="shared" si="63"/>
        <v>12670.928134286467</v>
      </c>
      <c r="M209" s="16">
        <f t="shared" si="61"/>
        <v>12620.446348896981</v>
      </c>
      <c r="N209" s="16">
        <f t="shared" si="58"/>
        <v>-12745.928134286467</v>
      </c>
      <c r="O209" s="16">
        <f t="shared" si="62"/>
        <v>-12670.928134286467</v>
      </c>
      <c r="Q209" s="20">
        <f t="shared" si="49"/>
        <v>191</v>
      </c>
      <c r="S209">
        <f t="shared" si="54"/>
        <v>150</v>
      </c>
      <c r="T209" s="16">
        <f t="shared" si="55"/>
        <v>14935.848505681342</v>
      </c>
      <c r="U209" s="16">
        <f t="shared" si="56"/>
        <v>14995.59189969083</v>
      </c>
      <c r="V209" s="16">
        <f t="shared" si="59"/>
        <v>119.24876655526762</v>
      </c>
      <c r="W209" s="16">
        <f t="shared" si="53"/>
        <v>-15145.59189969083</v>
      </c>
      <c r="X209" s="16">
        <f t="shared" si="51"/>
        <v>-14995.59189969083</v>
      </c>
    </row>
    <row r="210" spans="1:24" ht="15">
      <c r="A210">
        <f t="shared" si="52"/>
        <v>192</v>
      </c>
      <c r="E210" s="16">
        <f t="shared" si="60"/>
        <v>75</v>
      </c>
      <c r="K210" s="16">
        <f t="shared" si="57"/>
        <v>50.48178539558793</v>
      </c>
      <c r="L210" s="16">
        <f t="shared" si="63"/>
        <v>12670.928134286467</v>
      </c>
      <c r="M210" s="16">
        <f t="shared" si="61"/>
        <v>6.1027094488963485E-09</v>
      </c>
      <c r="N210" s="16">
        <f t="shared" si="58"/>
        <v>-12745.928134286467</v>
      </c>
      <c r="O210" s="16">
        <f t="shared" si="62"/>
        <v>-12670.928134286467</v>
      </c>
      <c r="Q210" s="20">
        <f t="shared" si="49"/>
        <v>192</v>
      </c>
      <c r="S210">
        <f t="shared" si="54"/>
        <v>150</v>
      </c>
      <c r="T210" s="16">
        <f t="shared" si="55"/>
        <v>1.3238604879006743E-08</v>
      </c>
      <c r="U210" s="16">
        <f t="shared" si="56"/>
        <v>14995.59189969083</v>
      </c>
      <c r="V210" s="16">
        <f t="shared" si="59"/>
        <v>59.74339402272537</v>
      </c>
      <c r="W210" s="16">
        <f t="shared" si="53"/>
        <v>-15145.59189969083</v>
      </c>
      <c r="X210" s="16">
        <f t="shared" si="51"/>
        <v>-14995.59189969083</v>
      </c>
    </row>
  </sheetData>
  <sheetProtection/>
  <mergeCells count="12">
    <mergeCell ref="R10:W10"/>
    <mergeCell ref="R11:V11"/>
    <mergeCell ref="R12:V12"/>
    <mergeCell ref="R13:V13"/>
    <mergeCell ref="Q16:X16"/>
    <mergeCell ref="R7:V7"/>
    <mergeCell ref="R8:V8"/>
    <mergeCell ref="R9:V9"/>
    <mergeCell ref="J6:N6"/>
    <mergeCell ref="J10:N10"/>
    <mergeCell ref="A16:O16"/>
    <mergeCell ref="R6:W6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4.7109375" style="0" customWidth="1"/>
    <col min="2" max="2" width="5.421875" style="0" bestFit="1" customWidth="1"/>
    <col min="3" max="3" width="8.8515625" style="0" bestFit="1" customWidth="1"/>
    <col min="5" max="5" width="7.57421875" style="0" bestFit="1" customWidth="1"/>
  </cols>
  <sheetData>
    <row r="1" spans="1:6" ht="15">
      <c r="A1" s="38" t="s">
        <v>38</v>
      </c>
      <c r="B1" s="18"/>
      <c r="C1" s="18"/>
      <c r="D1" s="18"/>
      <c r="E1" s="18"/>
      <c r="F1" s="33">
        <v>0.028</v>
      </c>
    </row>
    <row r="2" spans="1:6" ht="15">
      <c r="A2" s="38" t="s">
        <v>39</v>
      </c>
      <c r="B2" s="18"/>
      <c r="C2" s="18"/>
      <c r="D2" s="18"/>
      <c r="E2" s="18"/>
      <c r="F2" s="32">
        <f>POWER(1+F1,1/12)-1</f>
        <v>0.0023039138595752906</v>
      </c>
    </row>
    <row r="3" spans="1:7" ht="163.5" customHeight="1">
      <c r="A3" s="30" t="str">
        <f>'Bilance nominální'!A17</f>
        <v>Měsíc</v>
      </c>
      <c r="B3" s="30" t="s">
        <v>40</v>
      </c>
      <c r="C3" s="31" t="s">
        <v>41</v>
      </c>
      <c r="D3" s="31" t="s">
        <v>44</v>
      </c>
      <c r="F3" s="35" t="s">
        <v>42</v>
      </c>
      <c r="G3" s="35" t="s">
        <v>43</v>
      </c>
    </row>
    <row r="4" spans="1:7" s="26" customFormat="1" ht="16.5" customHeight="1">
      <c r="A4" s="28" t="s">
        <v>36</v>
      </c>
      <c r="B4" s="22"/>
      <c r="C4" s="29">
        <f>SUM(C5:C196)</f>
        <v>-353435.01695186336</v>
      </c>
      <c r="D4" s="34">
        <f>SUM(D5:D196)</f>
        <v>-353260.3444052005</v>
      </c>
      <c r="E4" s="36" t="s">
        <v>50</v>
      </c>
      <c r="F4" s="37">
        <f>IRR(C5:C196,0.001)</f>
        <v>0.0020999334774350984</v>
      </c>
      <c r="G4" s="37">
        <f>IRR(D5:D196,0.001)</f>
        <v>0.001902400128666276</v>
      </c>
    </row>
    <row r="5" spans="1:7" ht="15">
      <c r="A5" s="20">
        <f>'Bilance nominální'!A19</f>
        <v>1</v>
      </c>
      <c r="B5" s="27">
        <v>1</v>
      </c>
      <c r="C5" s="16">
        <f>B5*'Bilance nominální'!N19</f>
        <v>-24340</v>
      </c>
      <c r="D5" s="16">
        <f>B5*'Bilance nominální'!W19</f>
        <v>1984850</v>
      </c>
      <c r="E5" s="36" t="s">
        <v>51</v>
      </c>
      <c r="F5" s="19">
        <f>12*F4</f>
        <v>0.02519920172922118</v>
      </c>
      <c r="G5" s="19">
        <f>12*G4</f>
        <v>0.022828801543995313</v>
      </c>
    </row>
    <row r="6" spans="1:7" ht="15">
      <c r="A6" s="20">
        <f>'Bilance nominální'!A20</f>
        <v>2</v>
      </c>
      <c r="B6" s="27">
        <f aca="true" t="shared" si="0" ref="B6:B37">B5/(1+inflm)</f>
        <v>0.9977013819583886</v>
      </c>
      <c r="C6" s="16">
        <f>B6*'Bilance nominální'!N20</f>
        <v>1978601.472644598</v>
      </c>
      <c r="D6" s="16">
        <f>B6*'Bilance nominální'!W20</f>
        <v>-15110.777968899318</v>
      </c>
      <c r="E6" s="36" t="s">
        <v>52</v>
      </c>
      <c r="F6" s="19">
        <f>POWER(1+F4,12)-1</f>
        <v>0.025492290173854792</v>
      </c>
      <c r="G6" s="19">
        <f>POWER(1+G4,12)-1</f>
        <v>0.023069185085564436</v>
      </c>
    </row>
    <row r="7" spans="1:4" ht="15">
      <c r="A7" s="20">
        <f>'Bilance nominální'!A21</f>
        <v>3</v>
      </c>
      <c r="B7" s="27">
        <f t="shared" si="0"/>
        <v>0.9954080475616786</v>
      </c>
      <c r="C7" s="16">
        <f>B7*'Bilance nominální'!N21</f>
        <v>-16762.671520938668</v>
      </c>
      <c r="D7" s="16">
        <f>B7*'Bilance nominální'!W21</f>
        <v>-15076.044062037223</v>
      </c>
    </row>
    <row r="8" spans="1:4" ht="15">
      <c r="A8" s="20">
        <f>'Bilance nominální'!A22</f>
        <v>4</v>
      </c>
      <c r="B8" s="27">
        <f t="shared" si="0"/>
        <v>0.9931199846647881</v>
      </c>
      <c r="C8" s="16">
        <f>B8*'Bilance nominální'!N22</f>
        <v>-16724.14054175503</v>
      </c>
      <c r="D8" s="16">
        <f>B8*'Bilance nominální'!W22</f>
        <v>-15041.389995160096</v>
      </c>
    </row>
    <row r="9" spans="1:4" ht="15">
      <c r="A9" s="20">
        <f>'Bilance nominální'!A23</f>
        <v>5</v>
      </c>
      <c r="B9" s="27">
        <f t="shared" si="0"/>
        <v>0.9908371811505529</v>
      </c>
      <c r="C9" s="16">
        <f>B9*'Bilance nominální'!N23</f>
        <v>-16685.69813057531</v>
      </c>
      <c r="D9" s="16">
        <f>B9*'Bilance nominální'!W23</f>
        <v>-15006.815584746308</v>
      </c>
    </row>
    <row r="10" spans="1:4" ht="15">
      <c r="A10" s="20">
        <f>'Bilance nominální'!A24</f>
        <v>6</v>
      </c>
      <c r="B10" s="27">
        <f t="shared" si="0"/>
        <v>0.9885596249296609</v>
      </c>
      <c r="C10" s="16">
        <f>B10*'Bilance nominální'!N24</f>
        <v>-16647.34408381549</v>
      </c>
      <c r="D10" s="16">
        <f>B10*'Bilance nominální'!W24</f>
        <v>-14972.320647696077</v>
      </c>
    </row>
    <row r="11" spans="1:4" ht="15">
      <c r="A11" s="20">
        <f>'Bilance nominální'!A25</f>
        <v>7</v>
      </c>
      <c r="B11" s="27">
        <f t="shared" si="0"/>
        <v>0.986287303940589</v>
      </c>
      <c r="C11" s="16">
        <f>B11*'Bilance nominální'!N25</f>
        <v>-16609.07819835952</v>
      </c>
      <c r="D11" s="16">
        <f>B11*'Bilance nominální'!W25</f>
        <v>-14937.905001330493</v>
      </c>
    </row>
    <row r="12" spans="1:4" ht="15">
      <c r="A12" s="20">
        <f>'Bilance nominální'!A26</f>
        <v>8</v>
      </c>
      <c r="B12" s="27">
        <f t="shared" si="0"/>
        <v>0.984020206149539</v>
      </c>
      <c r="C12" s="16">
        <f>B12*'Bilance nominální'!N26</f>
        <v>-16570.900271558236</v>
      </c>
      <c r="D12" s="16">
        <f>B12*'Bilance nominální'!W26</f>
        <v>-14903.568463390558</v>
      </c>
    </row>
    <row r="13" spans="1:4" ht="15">
      <c r="A13" s="20">
        <f>'Bilance nominální'!A27</f>
        <v>9</v>
      </c>
      <c r="B13" s="27">
        <f t="shared" si="0"/>
        <v>0.9817583195503735</v>
      </c>
      <c r="C13" s="16">
        <f>B13*'Bilance nominální'!N27</f>
        <v>-16532.81010122829</v>
      </c>
      <c r="D13" s="16">
        <f>B13*'Bilance nominální'!W27</f>
        <v>-14869.310852036218</v>
      </c>
    </row>
    <row r="14" spans="1:4" ht="15">
      <c r="A14" s="20">
        <f>'Bilance nominální'!A28</f>
        <v>10</v>
      </c>
      <c r="B14" s="27">
        <f t="shared" si="0"/>
        <v>0.979501632164553</v>
      </c>
      <c r="C14" s="16">
        <f>B14*'Bilance nominální'!N28</f>
        <v>-16494.807485651072</v>
      </c>
      <c r="D14" s="16">
        <f>B14*'Bilance nominální'!W28</f>
        <v>-14835.1319858454</v>
      </c>
    </row>
    <row r="15" spans="1:4" ht="15">
      <c r="A15" s="20">
        <f>'Bilance nominální'!A29</f>
        <v>11</v>
      </c>
      <c r="B15" s="27">
        <f t="shared" si="0"/>
        <v>0.9772501320410718</v>
      </c>
      <c r="C15" s="16">
        <f>B15*'Bilance nominální'!N29</f>
        <v>-16456.89222357165</v>
      </c>
      <c r="D15" s="16">
        <f>B15*'Bilance nominální'!W29</f>
        <v>-14801.031683813051</v>
      </c>
    </row>
    <row r="16" spans="1:4" ht="15">
      <c r="A16" s="20">
        <f>'Bilance nominální'!A30</f>
        <v>12</v>
      </c>
      <c r="B16" s="27">
        <f t="shared" si="0"/>
        <v>0.9750038072563951</v>
      </c>
      <c r="C16" s="16">
        <f>B16*'Bilance nominální'!N30</f>
        <v>-16419.064114197696</v>
      </c>
      <c r="D16" s="16">
        <f>B16*'Bilance nominální'!W30</f>
        <v>-14767.009765350176</v>
      </c>
    </row>
    <row r="17" spans="1:4" ht="15">
      <c r="A17" s="20">
        <f>'Bilance nominální'!A31</f>
        <v>13</v>
      </c>
      <c r="B17" s="27">
        <f t="shared" si="0"/>
        <v>0.9727626459143959</v>
      </c>
      <c r="C17" s="16">
        <f>B17*'Bilance nominální'!N31</f>
        <v>-16381.322957198427</v>
      </c>
      <c r="D17" s="16">
        <f>B17*'Bilance nominální'!W31</f>
        <v>-14733.066050282892</v>
      </c>
    </row>
    <row r="18" spans="1:4" ht="15">
      <c r="A18" s="20">
        <f>'Bilance nominální'!A32</f>
        <v>14</v>
      </c>
      <c r="B18" s="27">
        <f t="shared" si="0"/>
        <v>0.9705266361462914</v>
      </c>
      <c r="C18" s="16">
        <f>B18*'Bilance nominální'!N32</f>
        <v>-16343.668552703548</v>
      </c>
      <c r="D18" s="16">
        <f>B18*'Bilance nominální'!W32</f>
        <v>-14699.20035885146</v>
      </c>
    </row>
    <row r="19" spans="1:4" ht="15">
      <c r="A19" s="20">
        <f>'Bilance nominální'!A33</f>
        <v>15</v>
      </c>
      <c r="B19" s="27">
        <f t="shared" si="0"/>
        <v>0.9682957661105812</v>
      </c>
      <c r="C19" s="16">
        <f>B19*'Bilance nominální'!N33</f>
        <v>-16306.100701302188</v>
      </c>
      <c r="D19" s="16">
        <f>B19*'Bilance nominální'!W33</f>
        <v>-14665.412511709344</v>
      </c>
    </row>
    <row r="20" spans="1:4" ht="15">
      <c r="A20" s="20">
        <f>'Bilance nominální'!A34</f>
        <v>16</v>
      </c>
      <c r="B20" s="27">
        <f t="shared" si="0"/>
        <v>0.9660700239929836</v>
      </c>
      <c r="C20" s="16">
        <f>B20*'Bilance nominální'!N34</f>
        <v>-16268.619204041843</v>
      </c>
      <c r="D20" s="16">
        <f>B20*'Bilance nominální'!W34</f>
        <v>-14631.702329922258</v>
      </c>
    </row>
    <row r="21" spans="1:4" ht="15">
      <c r="A21" s="20">
        <f>'Bilance nominální'!A35</f>
        <v>17</v>
      </c>
      <c r="B21" s="27">
        <f t="shared" si="0"/>
        <v>0.9638493980063734</v>
      </c>
      <c r="C21" s="16">
        <f>B21*'Bilance nominální'!N35</f>
        <v>-16231.223862427327</v>
      </c>
      <c r="D21" s="16">
        <f>B21*'Bilance nominální'!W35</f>
        <v>-14598.06963496721</v>
      </c>
    </row>
    <row r="22" spans="1:4" ht="15">
      <c r="A22" s="20">
        <f>'Bilance nominální'!A36</f>
        <v>18</v>
      </c>
      <c r="B22" s="27">
        <f t="shared" si="0"/>
        <v>0.9616338763907197</v>
      </c>
      <c r="C22" s="16">
        <f>B22*'Bilance nominální'!N36</f>
        <v>-16193.91447841972</v>
      </c>
      <c r="D22" s="16">
        <f>B22*'Bilance nominální'!W36</f>
        <v>-14564.514248731577</v>
      </c>
    </row>
    <row r="23" spans="1:4" ht="15">
      <c r="A23" s="20">
        <f>'Bilance nominální'!A37</f>
        <v>19</v>
      </c>
      <c r="B23" s="27">
        <f t="shared" si="0"/>
        <v>0.9594234474130233</v>
      </c>
      <c r="C23" s="16">
        <f>B23*'Bilance nominální'!N37</f>
        <v>-16156.690854435312</v>
      </c>
      <c r="D23" s="16">
        <f>B23*'Bilance nominální'!W37</f>
        <v>-14531.035993512136</v>
      </c>
    </row>
    <row r="24" spans="1:4" ht="15">
      <c r="A24" s="20">
        <f>'Bilance nominální'!A38</f>
        <v>20</v>
      </c>
      <c r="B24" s="27">
        <f t="shared" si="0"/>
        <v>0.9572180993672548</v>
      </c>
      <c r="C24" s="16">
        <f>B24*'Bilance nominální'!N38</f>
        <v>-16119.55279334457</v>
      </c>
      <c r="D24" s="16">
        <f>B24*'Bilance nominální'!W38</f>
        <v>-14497.634692014146</v>
      </c>
    </row>
    <row r="25" spans="1:4" ht="15">
      <c r="A25" s="20">
        <f>'Bilance nominální'!A39</f>
        <v>21</v>
      </c>
      <c r="B25" s="27">
        <f t="shared" si="0"/>
        <v>0.9550178205742923</v>
      </c>
      <c r="C25" s="16">
        <f>B25*'Bilance nominální'!N39</f>
        <v>-16082.500098471082</v>
      </c>
      <c r="D25" s="16">
        <f>B25*'Bilance nominální'!W39</f>
        <v>-14464.310167350392</v>
      </c>
    </row>
    <row r="26" spans="1:4" ht="15">
      <c r="A26" s="20">
        <f>'Bilance nominální'!A40</f>
        <v>22</v>
      </c>
      <c r="B26" s="27">
        <f t="shared" si="0"/>
        <v>0.9528225993818599</v>
      </c>
      <c r="C26" s="16">
        <f>B26*'Bilance nominální'!N40</f>
        <v>-16045.53257359052</v>
      </c>
      <c r="D26" s="16">
        <f>B26*'Bilance nominální'!W40</f>
        <v>-14431.062243040256</v>
      </c>
    </row>
    <row r="27" spans="1:4" ht="15">
      <c r="A27" s="20">
        <f>'Bilance nominální'!A41</f>
        <v>23</v>
      </c>
      <c r="B27" s="27">
        <f t="shared" si="0"/>
        <v>0.9506324241644657</v>
      </c>
      <c r="C27" s="16">
        <f>B27*'Bilance nominální'!N41</f>
        <v>-16008.650022929602</v>
      </c>
      <c r="D27" s="16">
        <f>B27*'Bilance nominální'!W41</f>
        <v>-14397.890743008787</v>
      </c>
    </row>
    <row r="28" spans="1:4" ht="15">
      <c r="A28" s="20">
        <f>'Bilance nominální'!A42</f>
        <v>24</v>
      </c>
      <c r="B28" s="27">
        <f t="shared" si="0"/>
        <v>0.9484472833233405</v>
      </c>
      <c r="C28" s="16">
        <f>B28*'Bilance nominální'!N42</f>
        <v>-15971.852251165054</v>
      </c>
      <c r="D28" s="16">
        <f>B28*'Bilance nominální'!W42</f>
        <v>-14364.795491585759</v>
      </c>
    </row>
    <row r="29" spans="1:4" ht="15">
      <c r="A29" s="20">
        <f>'Bilance nominální'!A43</f>
        <v>25</v>
      </c>
      <c r="B29" s="27">
        <f t="shared" si="0"/>
        <v>0.9462671652863762</v>
      </c>
      <c r="C29" s="16">
        <f>B29*'Bilance nominální'!N43</f>
        <v>-15935.139063422575</v>
      </c>
      <c r="D29" s="16">
        <f>B29*'Bilance nominální'!W43</f>
        <v>-14331.776313504743</v>
      </c>
    </row>
    <row r="30" spans="1:4" ht="15">
      <c r="A30" s="20">
        <f>'Bilance nominální'!A44</f>
        <v>26</v>
      </c>
      <c r="B30" s="27">
        <f t="shared" si="0"/>
        <v>0.9440920585080645</v>
      </c>
      <c r="C30" s="16">
        <f>B30*'Bilance nominální'!N44</f>
        <v>-15898.510265275807</v>
      </c>
      <c r="D30" s="16">
        <f>B30*'Bilance nominální'!W44</f>
        <v>-14298.833033902183</v>
      </c>
    </row>
    <row r="31" spans="1:4" ht="15">
      <c r="A31" s="20">
        <f>'Bilance nominální'!A45</f>
        <v>27</v>
      </c>
      <c r="B31" s="27">
        <f t="shared" si="0"/>
        <v>0.9419219514694359</v>
      </c>
      <c r="C31" s="16">
        <f>B31*'Bilance nominální'!N45</f>
        <v>-15861.9656627453</v>
      </c>
      <c r="D31" s="16">
        <f>B31*'Bilance nominální'!W45</f>
        <v>-14265.965478316468</v>
      </c>
    </row>
    <row r="32" spans="1:4" ht="15">
      <c r="A32" s="20">
        <f>'Bilance nominální'!A46</f>
        <v>28</v>
      </c>
      <c r="B32" s="27">
        <f t="shared" si="0"/>
        <v>0.9397568326779985</v>
      </c>
      <c r="C32" s="16">
        <f>B32*'Bilance nominální'!N46</f>
        <v>-15825.505062297494</v>
      </c>
      <c r="D32" s="16">
        <f>B32*'Bilance nominální'!W46</f>
        <v>-14233.173472687004</v>
      </c>
    </row>
    <row r="33" spans="1:4" ht="15">
      <c r="A33" s="20">
        <f>'Bilance nominální'!A47</f>
        <v>29</v>
      </c>
      <c r="B33" s="27">
        <f t="shared" si="0"/>
        <v>0.9375966906676773</v>
      </c>
      <c r="C33" s="16">
        <f>B33*'Bilance nominální'!N47</f>
        <v>-15789.128270843685</v>
      </c>
      <c r="D33" s="16">
        <f>B33*'Bilance nominální'!W47</f>
        <v>-14200.4568433533</v>
      </c>
    </row>
    <row r="34" spans="1:4" ht="15">
      <c r="A34" s="20">
        <f>'Bilance nominální'!A48</f>
        <v>30</v>
      </c>
      <c r="B34" s="27">
        <f t="shared" si="0"/>
        <v>0.9354415139987534</v>
      </c>
      <c r="C34" s="16">
        <f>B34*'Bilance nominální'!N48</f>
        <v>-15752.835095739007</v>
      </c>
      <c r="D34" s="16">
        <f>B34*'Bilance nominální'!W48</f>
        <v>-14167.815417054046</v>
      </c>
    </row>
    <row r="35" spans="1:4" ht="15">
      <c r="A35" s="20">
        <f>'Bilance nominální'!A49</f>
        <v>31</v>
      </c>
      <c r="B35" s="27">
        <f t="shared" si="0"/>
        <v>0.9332912912578036</v>
      </c>
      <c r="C35" s="16">
        <f>B35*'Bilance nominální'!N49</f>
        <v>-15716.625344781412</v>
      </c>
      <c r="D35" s="16">
        <f>B35*'Bilance nominální'!W49</f>
        <v>-14135.249020926185</v>
      </c>
    </row>
    <row r="36" spans="1:4" ht="15">
      <c r="A36" s="20">
        <f>'Bilance nominální'!A50</f>
        <v>32</v>
      </c>
      <c r="B36" s="27">
        <f t="shared" si="0"/>
        <v>0.9311460110576397</v>
      </c>
      <c r="C36" s="16">
        <f>B36*'Bilance nominální'!N50</f>
        <v>-15680.498826210653</v>
      </c>
      <c r="D36" s="16">
        <f>B36*'Bilance nominální'!W50</f>
        <v>-14102.757482504016</v>
      </c>
    </row>
    <row r="37" spans="1:4" ht="15">
      <c r="A37" s="20">
        <f>'Bilance nominální'!A51</f>
        <v>33</v>
      </c>
      <c r="B37" s="27">
        <f t="shared" si="0"/>
        <v>0.9290056620372482</v>
      </c>
      <c r="C37" s="16">
        <f>B37*'Bilance nominální'!N51</f>
        <v>-15644.45534870726</v>
      </c>
      <c r="D37" s="16">
        <f>B37*'Bilance nominální'!W51</f>
        <v>-14070.340629718263</v>
      </c>
    </row>
    <row r="38" spans="1:4" ht="15">
      <c r="A38" s="20">
        <f>'Bilance nominální'!A52</f>
        <v>34</v>
      </c>
      <c r="B38" s="27">
        <f aca="true" t="shared" si="1" ref="B38:B69">B37/(1+inflm)</f>
        <v>0.9268702328617303</v>
      </c>
      <c r="C38" s="16">
        <f>B38*'Bilance nominální'!N52</f>
        <v>-15608.494721391538</v>
      </c>
      <c r="D38" s="16">
        <f>B38*'Bilance nominální'!W52</f>
        <v>-14037.998290895175</v>
      </c>
    </row>
    <row r="39" spans="1:4" ht="15">
      <c r="A39" s="20">
        <f>'Bilance nominální'!A53</f>
        <v>35</v>
      </c>
      <c r="B39" s="27">
        <f t="shared" si="1"/>
        <v>0.9247397122222418</v>
      </c>
      <c r="C39" s="16">
        <f>B39*'Bilance nominální'!N53</f>
        <v>-15572.616753822553</v>
      </c>
      <c r="D39" s="16">
        <f>B39*'Bilance nominální'!W53</f>
        <v>-14005.730294755615</v>
      </c>
    </row>
    <row r="40" spans="1:4" ht="15">
      <c r="A40" s="20">
        <f>'Bilance nominální'!A54</f>
        <v>36</v>
      </c>
      <c r="B40" s="27">
        <f t="shared" si="1"/>
        <v>0.9226140888359333</v>
      </c>
      <c r="C40" s="16">
        <f>B40*'Bilance nominální'!N54</f>
        <v>-15536.821255997118</v>
      </c>
      <c r="D40" s="16">
        <f>B40*'Bilance nominální'!W54</f>
        <v>-13973.536470414147</v>
      </c>
    </row>
    <row r="41" spans="1:4" ht="15">
      <c r="A41" s="20">
        <f>'Bilance nominální'!A55</f>
        <v>37</v>
      </c>
      <c r="B41" s="27">
        <f t="shared" si="1"/>
        <v>0.9204933514458902</v>
      </c>
      <c r="C41" s="16">
        <f>B41*'Bilance nominální'!N55</f>
        <v>-15501.10803834879</v>
      </c>
      <c r="D41" s="16">
        <f>B41*'Bilance nominální'!W55</f>
        <v>-13941.416647378139</v>
      </c>
    </row>
    <row r="42" spans="1:4" ht="15">
      <c r="A42" s="20">
        <f>'Bilance nominální'!A56</f>
        <v>38</v>
      </c>
      <c r="B42" s="27">
        <f t="shared" si="1"/>
        <v>0.9183774888210734</v>
      </c>
      <c r="C42" s="16">
        <f>B42*'Bilance nominální'!N56</f>
        <v>-15465.476911746877</v>
      </c>
      <c r="D42" s="16">
        <f>B42*'Bilance nominální'!W56</f>
        <v>-13909.370655546854</v>
      </c>
    </row>
    <row r="43" spans="1:4" ht="15">
      <c r="A43" s="20">
        <f>'Bilance nominální'!A57</f>
        <v>39</v>
      </c>
      <c r="B43" s="27">
        <f t="shared" si="1"/>
        <v>0.9162664897562596</v>
      </c>
      <c r="C43" s="16">
        <f>B43*'Bilance nominální'!N57</f>
        <v>-15429.927687495412</v>
      </c>
      <c r="D43" s="16">
        <f>B43*'Bilance nominální'!W57</f>
        <v>-13877.398325210555</v>
      </c>
    </row>
    <row r="44" spans="1:4" ht="15">
      <c r="A44" s="20">
        <f>'Bilance nominální'!A58</f>
        <v>40</v>
      </c>
      <c r="B44" s="27">
        <f t="shared" si="1"/>
        <v>0.9141603430719819</v>
      </c>
      <c r="C44" s="16">
        <f>B44*'Bilance nominální'!N58</f>
        <v>-15394.460177332176</v>
      </c>
      <c r="D44" s="16">
        <f>B44*'Bilance nominální'!W58</f>
        <v>-13845.4994870496</v>
      </c>
    </row>
    <row r="45" spans="1:4" ht="15">
      <c r="A45" s="20">
        <f>'Bilance nominální'!A59</f>
        <v>41</v>
      </c>
      <c r="B45" s="27">
        <f t="shared" si="1"/>
        <v>0.912059037614471</v>
      </c>
      <c r="C45" s="16">
        <f>B45*'Bilance nominální'!N59</f>
        <v>-15359.074193427692</v>
      </c>
      <c r="D45" s="16">
        <f>B45*'Bilance nominální'!W59</f>
        <v>-13813.673972133547</v>
      </c>
    </row>
    <row r="46" spans="1:4" ht="15">
      <c r="A46" s="20">
        <f>'Bilance nominální'!A60</f>
        <v>42</v>
      </c>
      <c r="B46" s="27">
        <f t="shared" si="1"/>
        <v>0.9099625622555957</v>
      </c>
      <c r="C46" s="16">
        <f>B46*'Bilance nominální'!N60</f>
        <v>-15323.76954838423</v>
      </c>
      <c r="D46" s="16">
        <f>B46*'Bilance nominální'!W60</f>
        <v>-13781.921611920263</v>
      </c>
    </row>
    <row r="47" spans="1:4" ht="15">
      <c r="A47" s="20">
        <f>'Bilance nominální'!A61</f>
        <v>43</v>
      </c>
      <c r="B47" s="27">
        <f t="shared" si="1"/>
        <v>0.9078709058928041</v>
      </c>
      <c r="C47" s="16">
        <f>B47*'Bilance nominální'!N61</f>
        <v>-15288.54605523482</v>
      </c>
      <c r="D47" s="16">
        <f>B47*'Bilance nominální'!W61</f>
        <v>-13750.242238255028</v>
      </c>
    </row>
    <row r="48" spans="1:4" ht="15">
      <c r="A48" s="20">
        <f>'Bilance nominální'!A62</f>
        <v>44</v>
      </c>
      <c r="B48" s="27">
        <f t="shared" si="1"/>
        <v>0.9057840574490649</v>
      </c>
      <c r="C48" s="16">
        <f>B48*'Bilance nominální'!N62</f>
        <v>-15253.403527442253</v>
      </c>
      <c r="D48" s="16">
        <f>B48*'Bilance nominální'!W62</f>
        <v>-13718.63568336965</v>
      </c>
    </row>
    <row r="49" spans="1:4" ht="15">
      <c r="A49" s="20">
        <f>'Bilance nominální'!A63</f>
        <v>45</v>
      </c>
      <c r="B49" s="27">
        <f t="shared" si="1"/>
        <v>0.9037020058728085</v>
      </c>
      <c r="C49" s="16">
        <f>B49*'Bilance nominální'!N63</f>
        <v>-15218.341778898095</v>
      </c>
      <c r="D49" s="16">
        <f>B49*'Bilance nominální'!W63</f>
        <v>-13687.101779881563</v>
      </c>
    </row>
    <row r="50" spans="1:4" ht="15">
      <c r="A50" s="20">
        <f>'Bilance nominální'!A64</f>
        <v>46</v>
      </c>
      <c r="B50" s="27">
        <f t="shared" si="1"/>
        <v>0.9016247401378689</v>
      </c>
      <c r="C50" s="16">
        <f>B50*'Bilance nominální'!N64</f>
        <v>-15183.360623921712</v>
      </c>
      <c r="D50" s="16">
        <f>B50*'Bilance nominální'!W64</f>
        <v>-13655.640360792955</v>
      </c>
    </row>
    <row r="51" spans="1:4" ht="15">
      <c r="A51" s="20">
        <f>'Bilance nominální'!A65</f>
        <v>47</v>
      </c>
      <c r="B51" s="27">
        <f t="shared" si="1"/>
        <v>0.8995522492434248</v>
      </c>
      <c r="C51" s="16">
        <f>B51*'Bilance nominální'!N65</f>
        <v>-15148.459877259274</v>
      </c>
      <c r="D51" s="16">
        <f>B51*'Bilance nominální'!W65</f>
        <v>-13624.251259489882</v>
      </c>
    </row>
    <row r="52" spans="1:4" ht="15">
      <c r="A52" s="20">
        <f>'Bilance nominální'!A66</f>
        <v>48</v>
      </c>
      <c r="B52" s="27">
        <f t="shared" si="1"/>
        <v>0.8974845222139418</v>
      </c>
      <c r="C52" s="16">
        <f>B52*'Bilance nominální'!N66</f>
        <v>-15113.63935408278</v>
      </c>
      <c r="D52" s="16">
        <f>B52*'Bilance nominální'!W66</f>
        <v>-13592.934309741371</v>
      </c>
    </row>
    <row r="53" spans="1:4" ht="15">
      <c r="A53" s="20">
        <f>'Bilance nominální'!A67</f>
        <v>49</v>
      </c>
      <c r="B53" s="27">
        <f t="shared" si="1"/>
        <v>0.8954215480991139</v>
      </c>
      <c r="C53" s="16">
        <f>B53*'Bilance nominální'!N67</f>
        <v>-15078.898869989078</v>
      </c>
      <c r="D53" s="16">
        <f>B53*'Bilance nominální'!W67</f>
        <v>-13561.689345698562</v>
      </c>
    </row>
    <row r="54" spans="1:4" ht="15">
      <c r="A54" s="20">
        <f>'Bilance nominální'!A68</f>
        <v>50</v>
      </c>
      <c r="B54" s="27">
        <f t="shared" si="1"/>
        <v>0.8933633159738057</v>
      </c>
      <c r="C54" s="16">
        <f>B54*'Bilance nominální'!N68</f>
        <v>-15044.238240998888</v>
      </c>
      <c r="D54" s="16">
        <f>B54*'Bilance nominální'!W68</f>
        <v>-13530.51620189381</v>
      </c>
    </row>
    <row r="55" spans="1:4" ht="15">
      <c r="A55" s="20">
        <f>'Bilance nominální'!A69</f>
        <v>51</v>
      </c>
      <c r="B55" s="27">
        <f t="shared" si="1"/>
        <v>0.8913098149379945</v>
      </c>
      <c r="C55" s="16">
        <f>B55*'Bilance nominální'!N69</f>
        <v>-15009.657283555829</v>
      </c>
      <c r="D55" s="16">
        <f>B55*'Bilance nominální'!W69</f>
        <v>-13499.414713239823</v>
      </c>
    </row>
    <row r="56" spans="1:4" ht="15">
      <c r="A56" s="20">
        <f>'Bilance nominální'!A70</f>
        <v>52</v>
      </c>
      <c r="B56" s="27">
        <f t="shared" si="1"/>
        <v>0.8892610341167128</v>
      </c>
      <c r="C56" s="16">
        <f>B56*'Bilance nominální'!N70</f>
        <v>-14975.155814525442</v>
      </c>
      <c r="D56" s="16">
        <f>B56*'Bilance nominální'!W70</f>
        <v>-13468.384715028775</v>
      </c>
    </row>
    <row r="57" spans="1:4" ht="15">
      <c r="A57" s="20">
        <f>'Bilance nominální'!A71</f>
        <v>53</v>
      </c>
      <c r="B57" s="27">
        <f t="shared" si="1"/>
        <v>0.8872169626599901</v>
      </c>
      <c r="C57" s="16">
        <f>B57*'Bilance nominální'!N71</f>
        <v>-14940.733651194232</v>
      </c>
      <c r="D57" s="16">
        <f>B57*'Bilance nominální'!W71</f>
        <v>-13437.426042931447</v>
      </c>
    </row>
    <row r="58" spans="1:4" ht="15">
      <c r="A58" s="20">
        <f>'Bilance nominální'!A72</f>
        <v>54</v>
      </c>
      <c r="B58" s="27">
        <f t="shared" si="1"/>
        <v>0.8851775897427961</v>
      </c>
      <c r="C58" s="16">
        <f>B58*'Bilance nominální'!N72</f>
        <v>-14906.390611268687</v>
      </c>
      <c r="D58" s="16">
        <f>B58*'Bilance nominální'!W72</f>
        <v>-13406.538532996345</v>
      </c>
    </row>
    <row r="59" spans="1:4" ht="15">
      <c r="A59" s="20">
        <f>'Bilance nominální'!A73</f>
        <v>55</v>
      </c>
      <c r="B59" s="27">
        <f t="shared" si="1"/>
        <v>0.8831429045649833</v>
      </c>
      <c r="C59" s="16">
        <f>B59*'Bilance nominální'!N73</f>
        <v>-14872.12651287432</v>
      </c>
      <c r="D59" s="16">
        <f>B59*'Bilance nominální'!W73</f>
        <v>-13375.722021648842</v>
      </c>
    </row>
    <row r="60" spans="1:4" ht="15">
      <c r="A60" s="20">
        <f>'Bilance nominální'!A74</f>
        <v>56</v>
      </c>
      <c r="B60" s="27">
        <f t="shared" si="1"/>
        <v>0.8811128963512292</v>
      </c>
      <c r="C60" s="16">
        <f>B60*'Bilance nominální'!N74</f>
        <v>-14837.9411745547</v>
      </c>
      <c r="D60" s="16">
        <f>B60*'Bilance nominální'!W74</f>
        <v>-13344.976345690304</v>
      </c>
    </row>
    <row r="61" spans="1:4" ht="15">
      <c r="A61" s="20">
        <f>'Bilance nominální'!A75</f>
        <v>57</v>
      </c>
      <c r="B61" s="27">
        <f t="shared" si="1"/>
        <v>0.8790875543509798</v>
      </c>
      <c r="C61" s="16">
        <f>B61*'Bilance nominální'!N75</f>
        <v>-14803.834415270501</v>
      </c>
      <c r="D61" s="16">
        <f>B61*'Bilance nominální'!W75</f>
        <v>-13314.301342297222</v>
      </c>
    </row>
    <row r="62" spans="1:4" ht="15">
      <c r="A62" s="20">
        <f>'Bilance nominální'!A76</f>
        <v>58</v>
      </c>
      <c r="B62" s="27">
        <f t="shared" si="1"/>
        <v>0.8770668678383927</v>
      </c>
      <c r="C62" s="16">
        <f>B62*'Bilance nominální'!N76</f>
        <v>-14769.806054398534</v>
      </c>
      <c r="D62" s="16">
        <f>B62*'Bilance nominální'!W76</f>
        <v>-13283.696849020367</v>
      </c>
    </row>
    <row r="63" spans="1:4" ht="15">
      <c r="A63" s="20">
        <f>'Bilance nominální'!A77</f>
        <v>59</v>
      </c>
      <c r="B63" s="27">
        <f t="shared" si="1"/>
        <v>0.8750508261122798</v>
      </c>
      <c r="C63" s="16">
        <f>B63*'Bilance nominální'!N77</f>
        <v>-14735.855911730792</v>
      </c>
      <c r="D63" s="16">
        <f>B63*'Bilance nominální'!W77</f>
        <v>-13253.162703783913</v>
      </c>
    </row>
    <row r="64" spans="1:4" ht="15">
      <c r="A64" s="20">
        <f>'Bilance nominální'!A78</f>
        <v>60</v>
      </c>
      <c r="B64" s="27">
        <f t="shared" si="1"/>
        <v>0.8730394184960512</v>
      </c>
      <c r="C64" s="16">
        <f>B64*'Bilance nominální'!N78</f>
        <v>-14701.983807473502</v>
      </c>
      <c r="D64" s="16">
        <f>B64*'Bilance nominální'!W78</f>
        <v>-13222.698744884585</v>
      </c>
    </row>
    <row r="65" spans="1:4" ht="15">
      <c r="A65" s="20">
        <f>'Bilance nominální'!A79</f>
        <v>61</v>
      </c>
      <c r="B65" s="27">
        <f t="shared" si="1"/>
        <v>0.8710326343376582</v>
      </c>
      <c r="C65" s="16">
        <f>B65*'Bilance nominální'!N79</f>
        <v>-14668.189562246163</v>
      </c>
      <c r="D65" s="16">
        <f>B65*'Bilance nominální'!W79</f>
        <v>-13192.3048109908</v>
      </c>
    </row>
    <row r="66" spans="1:4" ht="15">
      <c r="A66" s="20">
        <f>'Bilance nominální'!A80</f>
        <v>62</v>
      </c>
      <c r="B66" s="27">
        <f t="shared" si="1"/>
        <v>0.8690304630095375</v>
      </c>
      <c r="C66" s="16">
        <f>B66*'Bilance nominální'!N80</f>
        <v>-14634.472997080611</v>
      </c>
      <c r="D66" s="16">
        <f>B66*'Bilance nominální'!W80</f>
        <v>-13161.980741141822</v>
      </c>
    </row>
    <row r="67" spans="1:4" ht="15">
      <c r="A67" s="20">
        <f>'Bilance nominální'!A81</f>
        <v>63</v>
      </c>
      <c r="B67" s="27">
        <f t="shared" si="1"/>
        <v>0.8670328939085539</v>
      </c>
      <c r="C67" s="16">
        <f>B67*'Bilance nominální'!N81</f>
        <v>-14600.833933420046</v>
      </c>
      <c r="D67" s="16">
        <f>B67*'Bilance nominální'!W81</f>
        <v>-13131.726374746891</v>
      </c>
    </row>
    <row r="68" spans="1:4" ht="15">
      <c r="A68" s="20">
        <f>'Bilance nominální'!A82</f>
        <v>64</v>
      </c>
      <c r="B68" s="27">
        <f t="shared" si="1"/>
        <v>0.8650399164559451</v>
      </c>
      <c r="C68" s="16">
        <f>B68*'Bilance nominální'!N82</f>
        <v>-14567.272193118117</v>
      </c>
      <c r="D68" s="16">
        <f>B68*'Bilance nominální'!W82</f>
        <v>-13101.541551584394</v>
      </c>
    </row>
    <row r="69" spans="1:4" ht="15">
      <c r="A69" s="20">
        <f>'Bilance nominální'!A83</f>
        <v>65</v>
      </c>
      <c r="B69" s="27">
        <f t="shared" si="1"/>
        <v>0.8630515200972655</v>
      </c>
      <c r="C69" s="16">
        <f>B69*'Bilance nominální'!N83</f>
        <v>-14533.787598437952</v>
      </c>
      <c r="D69" s="16">
        <f>B69*'Bilance nominální'!W83</f>
        <v>-13071.426111801002</v>
      </c>
    </row>
    <row r="70" spans="1:4" ht="15">
      <c r="A70" s="20">
        <f>'Bilance nominální'!A84</f>
        <v>66</v>
      </c>
      <c r="B70" s="27">
        <f aca="true" t="shared" si="2" ref="B70:B101">B69/(1+inflm)</f>
        <v>0.8610676943023298</v>
      </c>
      <c r="C70" s="16">
        <f>B70*'Bilance nominální'!N84</f>
        <v>-14500.379972051232</v>
      </c>
      <c r="D70" s="16">
        <f>B70*'Bilance nominální'!W84</f>
        <v>-13041.379895910824</v>
      </c>
    </row>
    <row r="71" spans="1:4" ht="15">
      <c r="A71" s="20">
        <f>'Bilance nominální'!A85</f>
        <v>67</v>
      </c>
      <c r="B71" s="27">
        <f t="shared" si="2"/>
        <v>0.8590884285651578</v>
      </c>
      <c r="C71" s="16">
        <f>B71*'Bilance nominální'!N85</f>
        <v>-14467.049137037257</v>
      </c>
      <c r="D71" s="16">
        <f>B71*'Bilance nominální'!W85</f>
        <v>-13011.402744794577</v>
      </c>
    </row>
    <row r="72" spans="1:4" ht="15">
      <c r="A72" s="20">
        <f>'Bilance nominální'!A86</f>
        <v>68</v>
      </c>
      <c r="B72" s="27">
        <f t="shared" si="2"/>
        <v>0.8571137124039183</v>
      </c>
      <c r="C72" s="16">
        <f>B72*'Bilance nominální'!N86</f>
        <v>-14433.794916881985</v>
      </c>
      <c r="D72" s="16">
        <f>B72*'Bilance nominální'!W86</f>
        <v>-12981.49449969872</v>
      </c>
    </row>
    <row r="73" spans="1:4" ht="15">
      <c r="A73" s="20">
        <f>'Bilance nominální'!A87</f>
        <v>69</v>
      </c>
      <c r="B73" s="27">
        <f t="shared" si="2"/>
        <v>0.8551435353608742</v>
      </c>
      <c r="C73" s="16">
        <f>B73*'Bilance nominální'!N87</f>
        <v>-14400.617135477121</v>
      </c>
      <c r="D73" s="16">
        <f>B73*'Bilance nominální'!W87</f>
        <v>-12951.655002234635</v>
      </c>
    </row>
    <row r="74" spans="1:4" ht="15">
      <c r="A74" s="20">
        <f>'Bilance nominální'!A88</f>
        <v>70</v>
      </c>
      <c r="B74" s="27">
        <f t="shared" si="2"/>
        <v>0.8531778870023263</v>
      </c>
      <c r="C74" s="16">
        <f>B74*'Bilance nominální'!N88</f>
        <v>-14367.515617119176</v>
      </c>
      <c r="D74" s="16">
        <f>B74*'Bilance nominální'!W88</f>
        <v>-12921.884094377772</v>
      </c>
    </row>
    <row r="75" spans="1:4" ht="15">
      <c r="A75" s="20">
        <f>'Bilance nominální'!A89</f>
        <v>71</v>
      </c>
      <c r="B75" s="27">
        <f t="shared" si="2"/>
        <v>0.8512167569185589</v>
      </c>
      <c r="C75" s="16">
        <f>B75*'Bilance nominální'!N89</f>
        <v>-14334.490186508532</v>
      </c>
      <c r="D75" s="16">
        <f>B75*'Bilance nominální'!W89</f>
        <v>-12892.181618466824</v>
      </c>
    </row>
    <row r="76" spans="1:4" ht="15">
      <c r="A76" s="20">
        <f>'Bilance nominální'!A90</f>
        <v>72</v>
      </c>
      <c r="B76" s="27">
        <f t="shared" si="2"/>
        <v>0.849260134723784</v>
      </c>
      <c r="C76" s="16">
        <f>B76*'Bilance nominální'!N90</f>
        <v>-14301.540668748523</v>
      </c>
      <c r="D76" s="16">
        <f>B76*'Bilance nominální'!W90</f>
        <v>-12862.547417202886</v>
      </c>
    </row>
    <row r="77" spans="1:4" ht="15">
      <c r="A77" s="20">
        <f>'Bilance nominální'!A91</f>
        <v>73</v>
      </c>
      <c r="B77" s="27">
        <f t="shared" si="2"/>
        <v>0.8473080100560867</v>
      </c>
      <c r="C77" s="16">
        <f>B77*'Bilance nominální'!N91</f>
        <v>-14268.6668893445</v>
      </c>
      <c r="D77" s="16">
        <f>B77*'Bilance nominální'!W91</f>
        <v>-12832.981333648622</v>
      </c>
    </row>
    <row r="78" spans="1:4" ht="15">
      <c r="A78" s="20">
        <f>'Bilance nominální'!A92</f>
        <v>74</v>
      </c>
      <c r="B78" s="27">
        <f t="shared" si="2"/>
        <v>0.84536037257737</v>
      </c>
      <c r="C78" s="16">
        <f>B78*'Bilance nominální'!N92</f>
        <v>-14235.86867420291</v>
      </c>
      <c r="D78" s="16">
        <f>B78*'Bilance nominální'!W92</f>
        <v>-12803.483211227436</v>
      </c>
    </row>
    <row r="79" spans="1:4" ht="15">
      <c r="A79" s="20">
        <f>'Bilance nominální'!A93</f>
        <v>75</v>
      </c>
      <c r="B79" s="27">
        <f t="shared" si="2"/>
        <v>0.8434172119733003</v>
      </c>
      <c r="C79" s="16">
        <f>B79*'Bilance nominální'!N93</f>
        <v>-14203.145849630377</v>
      </c>
      <c r="D79" s="16">
        <f>B79*'Bilance nominální'!W93</f>
        <v>-12774.05289372264</v>
      </c>
    </row>
    <row r="80" spans="1:4" ht="15">
      <c r="A80" s="20">
        <f>'Bilance nominální'!A94</f>
        <v>76</v>
      </c>
      <c r="B80" s="27">
        <f t="shared" si="2"/>
        <v>0.8414785179532529</v>
      </c>
      <c r="C80" s="16">
        <f>B80*'Bilance nominální'!N94</f>
        <v>-14170.498242332778</v>
      </c>
      <c r="D80" s="16">
        <f>B80*'Bilance nominální'!W94</f>
        <v>-12744.690225276632</v>
      </c>
    </row>
    <row r="81" spans="1:4" ht="15">
      <c r="A81" s="20">
        <f>'Bilance nominální'!A95</f>
        <v>77</v>
      </c>
      <c r="B81" s="27">
        <f t="shared" si="2"/>
        <v>0.8395442802502572</v>
      </c>
      <c r="C81" s="16">
        <f>B81*'Bilance nominální'!N95</f>
        <v>-14137.925679414331</v>
      </c>
      <c r="D81" s="16">
        <f>B81*'Bilance nominální'!W95</f>
        <v>-12715.395050390063</v>
      </c>
    </row>
    <row r="82" spans="1:4" ht="15">
      <c r="A82" s="20">
        <f>'Bilance nominální'!A96</f>
        <v>78</v>
      </c>
      <c r="B82" s="27">
        <f t="shared" si="2"/>
        <v>0.8376144886209423</v>
      </c>
      <c r="C82" s="16">
        <f>B82*'Bilance nominální'!N96</f>
        <v>-14105.427988376669</v>
      </c>
      <c r="D82" s="16">
        <f>B82*'Bilance nominální'!W96</f>
        <v>-12686.16721392102</v>
      </c>
    </row>
    <row r="83" spans="1:4" ht="15">
      <c r="A83" s="20">
        <f>'Bilance nominální'!A97</f>
        <v>79</v>
      </c>
      <c r="B83" s="27">
        <f t="shared" si="2"/>
        <v>0.8356891328454832</v>
      </c>
      <c r="C83" s="16">
        <f>B83*'Bilance nominální'!N97</f>
        <v>-14073.004997117936</v>
      </c>
      <c r="D83" s="16">
        <f>B83*'Bilance nominální'!W97</f>
        <v>-12657.006561084203</v>
      </c>
    </row>
    <row r="84" spans="1:4" ht="15">
      <c r="A84" s="20">
        <f>'Bilance nominální'!A98</f>
        <v>80</v>
      </c>
      <c r="B84" s="27">
        <f t="shared" si="2"/>
        <v>0.833768202727546</v>
      </c>
      <c r="C84" s="16">
        <f>B84*'Bilance nominální'!N98</f>
        <v>-14040.656533931875</v>
      </c>
      <c r="D84" s="16">
        <f>B84*'Bilance nominální'!W98</f>
        <v>-12627.912937450103</v>
      </c>
    </row>
    <row r="85" spans="1:4" ht="15">
      <c r="A85" s="20">
        <f>'Bilance nominální'!A99</f>
        <v>81</v>
      </c>
      <c r="B85" s="27">
        <f t="shared" si="2"/>
        <v>0.8318516880942346</v>
      </c>
      <c r="C85" s="16">
        <f>B85*'Bilance nominální'!N99</f>
        <v>-14008.382427506911</v>
      </c>
      <c r="D85" s="16">
        <f>B85*'Bilance nominální'!W99</f>
        <v>-12598.886188944181</v>
      </c>
    </row>
    <row r="86" spans="1:4" ht="15">
      <c r="A86" s="20">
        <f>'Bilance nominální'!A100</f>
        <v>82</v>
      </c>
      <c r="B86" s="27">
        <f t="shared" si="2"/>
        <v>0.8299395787960363</v>
      </c>
      <c r="C86" s="16">
        <f>B86*'Bilance nominální'!N100</f>
        <v>-13976.182506925252</v>
      </c>
      <c r="D86" s="16">
        <f>B86*'Bilance nominální'!W100</f>
        <v>-12569.926161846066</v>
      </c>
    </row>
    <row r="87" spans="1:4" ht="15">
      <c r="A87" s="20">
        <f>'Bilance nominální'!A101</f>
        <v>83</v>
      </c>
      <c r="B87" s="27">
        <f t="shared" si="2"/>
        <v>0.8280318647067684</v>
      </c>
      <c r="C87" s="16">
        <f>B87*'Bilance nominální'!N101</f>
        <v>-13944.05660166198</v>
      </c>
      <c r="D87" s="16">
        <f>B87*'Bilance nominální'!W101</f>
        <v>-12541.032702788723</v>
      </c>
    </row>
    <row r="88" spans="1:4" ht="15">
      <c r="A88" s="20">
        <f>'Bilance nominální'!A102</f>
        <v>84</v>
      </c>
      <c r="B88" s="27">
        <f t="shared" si="2"/>
        <v>0.8261285357235243</v>
      </c>
      <c r="C88" s="16">
        <f>B88*'Bilance nominální'!N102</f>
        <v>-13912.004541584149</v>
      </c>
      <c r="D88" s="16">
        <f>B88*'Bilance nominální'!W102</f>
        <v>-12512.205658757655</v>
      </c>
    </row>
    <row r="89" spans="1:4" ht="15">
      <c r="A89" s="20">
        <f>'Bilance nominální'!A103</f>
        <v>85</v>
      </c>
      <c r="B89" s="27">
        <f t="shared" si="2"/>
        <v>0.8242295817666202</v>
      </c>
      <c r="C89" s="16">
        <f>B89*'Bilance nominální'!N103</f>
        <v>-13880.026156949883</v>
      </c>
      <c r="D89" s="16">
        <f>B89*'Bilance nominální'!W103</f>
        <v>-12483.444877090084</v>
      </c>
    </row>
    <row r="90" spans="1:4" ht="15">
      <c r="A90" s="20">
        <f>'Bilance nominální'!A104</f>
        <v>86</v>
      </c>
      <c r="B90" s="27">
        <f t="shared" si="2"/>
        <v>0.8223349927795417</v>
      </c>
      <c r="C90" s="16">
        <f>B90*'Bilance nominální'!N104</f>
        <v>-13848.121278407481</v>
      </c>
      <c r="D90" s="16">
        <f>B90*'Bilance nominální'!W104</f>
        <v>-12454.750205474144</v>
      </c>
    </row>
    <row r="91" spans="1:4" ht="15">
      <c r="A91" s="20">
        <f>'Bilance nominální'!A105</f>
        <v>87</v>
      </c>
      <c r="B91" s="27">
        <f t="shared" si="2"/>
        <v>0.8204447587288903</v>
      </c>
      <c r="C91" s="16">
        <f>B91*'Bilance nominální'!N105</f>
        <v>-13816.289736994513</v>
      </c>
      <c r="D91" s="16">
        <f>B91*'Bilance nominální'!W105</f>
        <v>-12426.121491948079</v>
      </c>
    </row>
    <row r="92" spans="1:4" ht="15">
      <c r="A92" s="20">
        <f>'Bilance nominální'!A106</f>
        <v>88</v>
      </c>
      <c r="B92" s="27">
        <f t="shared" si="2"/>
        <v>0.8185588696043307</v>
      </c>
      <c r="C92" s="16">
        <f>B92*'Bilance nominální'!N106</f>
        <v>-13784.531364136928</v>
      </c>
      <c r="D92" s="16">
        <f>B92*'Bilance nominální'!W106</f>
        <v>-12397.558584899432</v>
      </c>
    </row>
    <row r="93" spans="1:4" ht="15">
      <c r="A93" s="20">
        <f>'Bilance nominální'!A107</f>
        <v>89</v>
      </c>
      <c r="B93" s="27">
        <f t="shared" si="2"/>
        <v>0.8166773154185372</v>
      </c>
      <c r="C93" s="16">
        <f>B93*'Bilance nominální'!N107</f>
        <v>-13752.845991648166</v>
      </c>
      <c r="D93" s="16">
        <f>B93*'Bilance nominální'!W107</f>
        <v>-12369.061333064248</v>
      </c>
    </row>
    <row r="94" spans="1:4" ht="15">
      <c r="A94" s="20">
        <f>'Bilance nominální'!A108</f>
        <v>90</v>
      </c>
      <c r="B94" s="27">
        <f t="shared" si="2"/>
        <v>0.8148000862071414</v>
      </c>
      <c r="C94" s="16">
        <f>B94*'Bilance nominální'!N108</f>
        <v>-13721.233451728262</v>
      </c>
      <c r="D94" s="16">
        <f>B94*'Bilance nominální'!W108</f>
        <v>-12340.62958552627</v>
      </c>
    </row>
    <row r="95" spans="1:4" ht="15">
      <c r="A95" s="20">
        <f>'Bilance nominální'!A109</f>
        <v>91</v>
      </c>
      <c r="B95" s="27">
        <f t="shared" si="2"/>
        <v>0.8129271720286791</v>
      </c>
      <c r="C95" s="16">
        <f>B95*'Bilance nominální'!N109</f>
        <v>-13689.693576962956</v>
      </c>
      <c r="D95" s="16">
        <f>B95*'Bilance nominální'!W109</f>
        <v>-12312.263191716136</v>
      </c>
    </row>
    <row r="96" spans="1:4" ht="15">
      <c r="A96" s="20">
        <f>'Bilance nominální'!A110</f>
        <v>92</v>
      </c>
      <c r="B96" s="27">
        <f t="shared" si="2"/>
        <v>0.8110585629645379</v>
      </c>
      <c r="C96" s="16">
        <f>B96*'Bilance nominální'!N110</f>
        <v>-13658.226200322819</v>
      </c>
      <c r="D96" s="16">
        <f>B96*'Bilance nominální'!W110</f>
        <v>-12283.96200141059</v>
      </c>
    </row>
    <row r="97" spans="1:4" ht="15">
      <c r="A97" s="20">
        <f>'Bilance nominální'!A111</f>
        <v>93</v>
      </c>
      <c r="B97" s="27">
        <f t="shared" si="2"/>
        <v>0.8091942491189043</v>
      </c>
      <c r="C97" s="16">
        <f>B97*'Bilance nominální'!N111</f>
        <v>-13626.831155162348</v>
      </c>
      <c r="D97" s="16">
        <f>B97*'Bilance nominální'!W111</f>
        <v>-12255.72586473168</v>
      </c>
    </row>
    <row r="98" spans="1:4" ht="15">
      <c r="A98" s="20">
        <f>'Bilance nominální'!A112</f>
        <v>94</v>
      </c>
      <c r="B98" s="27">
        <f t="shared" si="2"/>
        <v>0.8073342206187114</v>
      </c>
      <c r="C98" s="16">
        <f>B98*'Bilance nominální'!N112</f>
        <v>-13595.5082752191</v>
      </c>
      <c r="D98" s="16">
        <f>B98*'Bilance nominální'!W112</f>
        <v>-12227.554632145964</v>
      </c>
    </row>
    <row r="99" spans="1:4" ht="15">
      <c r="A99" s="20">
        <f>'Bilance nominální'!A113</f>
        <v>95</v>
      </c>
      <c r="B99" s="27">
        <f t="shared" si="2"/>
        <v>0.805478467613587</v>
      </c>
      <c r="C99" s="16">
        <f>B99*'Bilance nominální'!N113</f>
        <v>-13564.257394612805</v>
      </c>
      <c r="D99" s="16">
        <f>B99*'Bilance nominální'!W113</f>
        <v>-12199.448154463726</v>
      </c>
    </row>
    <row r="100" spans="1:4" ht="15">
      <c r="A100" s="20">
        <f>'Bilance nominální'!A114</f>
        <v>96</v>
      </c>
      <c r="B100" s="27">
        <f t="shared" si="2"/>
        <v>0.8036269802758009</v>
      </c>
      <c r="C100" s="16">
        <f>B100*'Bilance nominální'!N114</f>
        <v>-13533.078347844488</v>
      </c>
      <c r="D100" s="16">
        <f>B100*'Bilance nominální'!W114</f>
        <v>-12171.406282838172</v>
      </c>
    </row>
    <row r="101" spans="1:4" ht="15">
      <c r="A101" s="20">
        <f>'Bilance nominální'!A115</f>
        <v>97</v>
      </c>
      <c r="B101" s="27">
        <f t="shared" si="2"/>
        <v>0.8017797488002133</v>
      </c>
      <c r="C101" s="16">
        <f>B101*'Bilance nominální'!N115</f>
        <v>-18100.177829164815</v>
      </c>
      <c r="D101" s="16">
        <f>B101*'Bilance nominální'!W115</f>
        <v>-12143.428868764659</v>
      </c>
    </row>
    <row r="102" spans="1:4" ht="15">
      <c r="A102" s="20">
        <f>'Bilance nominální'!A116</f>
        <v>98</v>
      </c>
      <c r="B102" s="27">
        <f aca="true" t="shared" si="3" ref="B102:B133">B101/(1+inflm)</f>
        <v>0.7999367634042225</v>
      </c>
      <c r="C102" s="16">
        <f>B102*'Bilance nominální'!N116</f>
        <v>-10195.936498323936</v>
      </c>
      <c r="D102" s="16">
        <f>B102*'Bilance nominální'!W116</f>
        <v>-12115.515764079892</v>
      </c>
    </row>
    <row r="103" spans="1:4" ht="15">
      <c r="A103" s="20">
        <f>'Bilance nominální'!A117</f>
        <v>99</v>
      </c>
      <c r="B103" s="27">
        <f t="shared" si="3"/>
        <v>0.7980980143277133</v>
      </c>
      <c r="C103" s="16">
        <f>B103*'Bilance nominální'!N117</f>
        <v>-10172.499934737765</v>
      </c>
      <c r="D103" s="16">
        <f>B103*'Bilance nominální'!W117</f>
        <v>-12087.66682096115</v>
      </c>
    </row>
    <row r="104" spans="1:4" ht="15">
      <c r="A104" s="20">
        <f>'Bilance nominální'!A118</f>
        <v>100</v>
      </c>
      <c r="B104" s="27">
        <f t="shared" si="3"/>
        <v>0.7962634918330055</v>
      </c>
      <c r="C104" s="16">
        <f>B104*'Bilance nominální'!N118</f>
        <v>-10149.117242859487</v>
      </c>
      <c r="D104" s="16">
        <f>B104*'Bilance nominální'!W118</f>
        <v>-12059.881891925503</v>
      </c>
    </row>
    <row r="105" spans="1:4" ht="15">
      <c r="A105" s="20">
        <f>'Bilance nominální'!A119</f>
        <v>101</v>
      </c>
      <c r="B105" s="27">
        <f t="shared" si="3"/>
        <v>0.7944331862048016</v>
      </c>
      <c r="C105" s="16">
        <f>B105*'Bilance nominální'!N119</f>
        <v>-10125.78829885862</v>
      </c>
      <c r="D105" s="16">
        <f>B105*'Bilance nominální'!W119</f>
        <v>-12032.16082982902</v>
      </c>
    </row>
    <row r="106" spans="1:4" ht="15">
      <c r="A106" s="20">
        <f>'Bilance nominální'!A120</f>
        <v>102</v>
      </c>
      <c r="B106" s="27">
        <f t="shared" si="3"/>
        <v>0.7926070877501364</v>
      </c>
      <c r="C106" s="16">
        <f>B106*'Bilance nominální'!N120</f>
        <v>-10102.512979189327</v>
      </c>
      <c r="D106" s="16">
        <f>B106*'Bilance nominální'!W120</f>
        <v>-12004.503487866004</v>
      </c>
    </row>
    <row r="107" spans="1:4" ht="15">
      <c r="A107" s="20">
        <f>'Bilance nominální'!A121</f>
        <v>103</v>
      </c>
      <c r="B107" s="27">
        <f t="shared" si="3"/>
        <v>0.790785186798325</v>
      </c>
      <c r="C107" s="16">
        <f>B107*'Bilance nominální'!N121</f>
        <v>-10079.29116058975</v>
      </c>
      <c r="D107" s="16">
        <f>B107*'Bilance nominální'!W121</f>
        <v>-11976.90971956821</v>
      </c>
    </row>
    <row r="108" spans="1:4" ht="15">
      <c r="A108" s="20">
        <f>'Bilance nominální'!A122</f>
        <v>104</v>
      </c>
      <c r="B108" s="27">
        <f t="shared" si="3"/>
        <v>0.7889674737009114</v>
      </c>
      <c r="C108" s="16">
        <f>B108*'Bilance nominální'!N122</f>
        <v>-10056.122720081365</v>
      </c>
      <c r="D108" s="16">
        <f>B108*'Bilance nominální'!W122</f>
        <v>-11949.37937880406</v>
      </c>
    </row>
    <row r="109" spans="1:4" ht="15">
      <c r="A109" s="20">
        <f>'Bilance nominální'!A123</f>
        <v>105</v>
      </c>
      <c r="B109" s="27">
        <f t="shared" si="3"/>
        <v>0.7871539388316179</v>
      </c>
      <c r="C109" s="16">
        <f>B109*'Bilance nominální'!N123</f>
        <v>-10033.007534968327</v>
      </c>
      <c r="D109" s="16">
        <f>B109*'Bilance nominální'!W123</f>
        <v>-11921.912319777883</v>
      </c>
    </row>
    <row r="110" spans="1:4" ht="15">
      <c r="A110" s="20">
        <f>'Bilance nominální'!A124</f>
        <v>106</v>
      </c>
      <c r="B110" s="27">
        <f t="shared" si="3"/>
        <v>0.7853445725862941</v>
      </c>
      <c r="C110" s="16">
        <f>B110*'Bilance nominální'!N124</f>
        <v>-10009.945482836827</v>
      </c>
      <c r="D110" s="16">
        <f>B110*'Bilance nominální'!W124</f>
        <v>-11894.508397029133</v>
      </c>
    </row>
    <row r="111" spans="1:4" ht="15">
      <c r="A111" s="20">
        <f>'Bilance nominální'!A125</f>
        <v>107</v>
      </c>
      <c r="B111" s="27">
        <f t="shared" si="3"/>
        <v>0.7835393653828657</v>
      </c>
      <c r="C111" s="16">
        <f>B111*'Bilance nominální'!N125</f>
        <v>-9986.936441554431</v>
      </c>
      <c r="D111" s="16">
        <f>B111*'Bilance nominální'!W125</f>
        <v>-11867.167465431625</v>
      </c>
    </row>
    <row r="112" spans="1:4" ht="15">
      <c r="A112" s="20">
        <f>'Bilance nominální'!A126</f>
        <v>108</v>
      </c>
      <c r="B112" s="27">
        <f t="shared" si="3"/>
        <v>0.7817383076612839</v>
      </c>
      <c r="C112" s="16">
        <f>B112*'Bilance nominální'!N126</f>
        <v>-9963.98028926945</v>
      </c>
      <c r="D112" s="16">
        <f>B112*'Bilance nominální'!W126</f>
        <v>-11839.889380192759</v>
      </c>
    </row>
    <row r="113" spans="1:4" ht="15">
      <c r="A113" s="20">
        <f>'Bilance nominální'!A127</f>
        <v>109</v>
      </c>
      <c r="B113" s="27">
        <f t="shared" si="3"/>
        <v>0.779941389883475</v>
      </c>
      <c r="C113" s="16">
        <f>B113*'Bilance nominální'!N127</f>
        <v>-9941.076904410274</v>
      </c>
      <c r="D113" s="16">
        <f>B113*'Bilance nominální'!W127</f>
        <v>-11812.673996852765</v>
      </c>
    </row>
    <row r="114" spans="1:4" ht="15">
      <c r="A114" s="20">
        <f>'Bilance nominální'!A128</f>
        <v>110</v>
      </c>
      <c r="B114" s="27">
        <f t="shared" si="3"/>
        <v>0.7781486025332893</v>
      </c>
      <c r="C114" s="16">
        <f>B114*'Bilance nominální'!N128</f>
        <v>-9918.22616568475</v>
      </c>
      <c r="D114" s="16">
        <f>B114*'Bilance nominální'!W128</f>
        <v>-11785.521171283926</v>
      </c>
    </row>
    <row r="115" spans="1:4" ht="15">
      <c r="A115" s="20">
        <f>'Bilance nominální'!A129</f>
        <v>111</v>
      </c>
      <c r="B115" s="27">
        <f t="shared" si="3"/>
        <v>0.7763599361164516</v>
      </c>
      <c r="C115" s="16">
        <f>B115*'Bilance nominální'!N129</f>
        <v>-9895.427952079524</v>
      </c>
      <c r="D115" s="16">
        <f>B115*'Bilance nominální'!W129</f>
        <v>-11758.43075968982</v>
      </c>
    </row>
    <row r="116" spans="1:4" ht="15">
      <c r="A116" s="20">
        <f>'Bilance nominální'!A130</f>
        <v>112</v>
      </c>
      <c r="B116" s="27">
        <f t="shared" si="3"/>
        <v>0.7745753811605101</v>
      </c>
      <c r="C116" s="16">
        <f>B116*'Bilance nominální'!N130</f>
        <v>-9872.682142859408</v>
      </c>
      <c r="D116" s="16">
        <f>B116*'Bilance nominální'!W130</f>
        <v>-11731.402618604558</v>
      </c>
    </row>
    <row r="117" spans="1:4" ht="15">
      <c r="A117" s="20">
        <f>'Bilance nominální'!A131</f>
        <v>113</v>
      </c>
      <c r="B117" s="27">
        <f t="shared" si="3"/>
        <v>0.7727949282147866</v>
      </c>
      <c r="C117" s="16">
        <f>B117*'Bilance nominální'!N131</f>
        <v>-9849.988617566738</v>
      </c>
      <c r="D117" s="16">
        <f>B117*'Bilance nominální'!W131</f>
        <v>-11704.436604892027</v>
      </c>
    </row>
    <row r="118" spans="1:4" ht="15">
      <c r="A118" s="20">
        <f>'Bilance nominální'!A132</f>
        <v>114</v>
      </c>
      <c r="B118" s="27">
        <f t="shared" si="3"/>
        <v>0.7710185678503263</v>
      </c>
      <c r="C118" s="16">
        <f>B118*'Bilance nominální'!N132</f>
        <v>-9827.347256020734</v>
      </c>
      <c r="D118" s="16">
        <f>B118*'Bilance nominální'!W132</f>
        <v>-11677.532575745126</v>
      </c>
    </row>
    <row r="119" spans="1:4" ht="15">
      <c r="A119" s="20">
        <f>'Bilance nominální'!A133</f>
        <v>115</v>
      </c>
      <c r="B119" s="27">
        <f t="shared" si="3"/>
        <v>0.7692462906598482</v>
      </c>
      <c r="C119" s="16">
        <f>B119*'Bilance nominální'!N133</f>
        <v>-9804.757938316863</v>
      </c>
      <c r="D119" s="16">
        <f>B119*'Bilance nominální'!W133</f>
        <v>-11650.690388685014</v>
      </c>
    </row>
    <row r="120" spans="1:4" ht="15">
      <c r="A120" s="20">
        <f>'Bilance nominální'!A134</f>
        <v>116</v>
      </c>
      <c r="B120" s="27">
        <f t="shared" si="3"/>
        <v>0.7674780872576948</v>
      </c>
      <c r="C120" s="16">
        <f>B120*'Bilance nominální'!N134</f>
        <v>-9782.220544826218</v>
      </c>
      <c r="D120" s="16">
        <f>B120*'Bilance nominální'!W134</f>
        <v>-11623.909901560355</v>
      </c>
    </row>
    <row r="121" spans="1:4" ht="15">
      <c r="A121" s="20">
        <f>'Bilance nominální'!A135</f>
        <v>117</v>
      </c>
      <c r="B121" s="27">
        <f t="shared" si="3"/>
        <v>0.7657139482797829</v>
      </c>
      <c r="C121" s="16">
        <f>B121*'Bilance nominální'!N135</f>
        <v>-9759.734956194858</v>
      </c>
      <c r="D121" s="16">
        <f>B121*'Bilance nominální'!W135</f>
        <v>-11597.190972546563</v>
      </c>
    </row>
    <row r="122" spans="1:4" ht="15">
      <c r="A122" s="20">
        <f>'Bilance nominální'!A136</f>
        <v>118</v>
      </c>
      <c r="B122" s="27">
        <f t="shared" si="3"/>
        <v>0.7639538643835535</v>
      </c>
      <c r="C122" s="16">
        <f>B122*'Bilance nominální'!N136</f>
        <v>-9737.301053343203</v>
      </c>
      <c r="D122" s="16">
        <f>B122*'Bilance nominální'!W136</f>
        <v>-11570.533460145054</v>
      </c>
    </row>
    <row r="123" spans="1:4" ht="15">
      <c r="A123" s="20">
        <f>'Bilance nominální'!A137</f>
        <v>119</v>
      </c>
      <c r="B123" s="27">
        <f t="shared" si="3"/>
        <v>0.7621978262479228</v>
      </c>
      <c r="C123" s="16">
        <f>B123*'Bilance nominální'!N137</f>
        <v>-9714.918717465387</v>
      </c>
      <c r="D123" s="16">
        <f>B123*'Bilance nominální'!W137</f>
        <v>-11543.937223182496</v>
      </c>
    </row>
    <row r="124" spans="1:4" ht="15">
      <c r="A124" s="20">
        <f>'Bilance nominální'!A138</f>
        <v>120</v>
      </c>
      <c r="B124" s="27">
        <f t="shared" si="3"/>
        <v>0.7604458245732323</v>
      </c>
      <c r="C124" s="16">
        <f>B124*'Bilance nominální'!N138</f>
        <v>-9692.587830028633</v>
      </c>
      <c r="D124" s="16">
        <f>B124*'Bilance nominální'!W138</f>
        <v>-11517.40212081006</v>
      </c>
    </row>
    <row r="125" spans="1:4" ht="15">
      <c r="A125" s="20">
        <f>'Bilance nominální'!A139</f>
        <v>121</v>
      </c>
      <c r="B125" s="27">
        <f t="shared" si="3"/>
        <v>0.7586978500812003</v>
      </c>
      <c r="C125" s="16">
        <f>B125*'Bilance nominální'!N139</f>
        <v>-9670.308272772627</v>
      </c>
      <c r="D125" s="16">
        <f>B125*'Bilance nominální'!W139</f>
        <v>-11490.928012502674</v>
      </c>
    </row>
    <row r="126" spans="1:4" ht="15">
      <c r="A126" s="20">
        <f>'Bilance nominální'!A140</f>
        <v>122</v>
      </c>
      <c r="B126" s="27">
        <f t="shared" si="3"/>
        <v>0.7569538935148719</v>
      </c>
      <c r="C126" s="16">
        <f>B126*'Bilance nominální'!N140</f>
        <v>-9648.079927708888</v>
      </c>
      <c r="D126" s="16">
        <f>B126*'Bilance nominální'!W140</f>
        <v>-11464.514758058278</v>
      </c>
    </row>
    <row r="127" spans="1:4" ht="15">
      <c r="A127" s="20">
        <f>'Bilance nominální'!A141</f>
        <v>123</v>
      </c>
      <c r="B127" s="27">
        <f t="shared" si="3"/>
        <v>0.7552139456385706</v>
      </c>
      <c r="C127" s="16">
        <f>B127*'Bilance nominální'!N141</f>
        <v>-9625.902677120148</v>
      </c>
      <c r="D127" s="16">
        <f>B127*'Bilance nominální'!W141</f>
        <v>-11438.162217597084</v>
      </c>
    </row>
    <row r="128" spans="1:4" ht="15">
      <c r="A128" s="20">
        <f>'Bilance nominální'!A142</f>
        <v>124</v>
      </c>
      <c r="B128" s="27">
        <f t="shared" si="3"/>
        <v>0.7534779972378493</v>
      </c>
      <c r="C128" s="16">
        <f>B128*'Bilance nominální'!N142</f>
        <v>-9603.776403559723</v>
      </c>
      <c r="D128" s="16">
        <f>B128*'Bilance nominální'!W142</f>
        <v>-11411.870251560838</v>
      </c>
    </row>
    <row r="129" spans="1:4" ht="15">
      <c r="A129" s="20">
        <f>'Bilance nominální'!A143</f>
        <v>125</v>
      </c>
      <c r="B129" s="27">
        <f t="shared" si="3"/>
        <v>0.7517460391194412</v>
      </c>
      <c r="C129" s="16">
        <f>B129*'Bilance nominální'!N143</f>
        <v>-9581.7009898509</v>
      </c>
      <c r="D129" s="16">
        <f>B129*'Bilance nominální'!W143</f>
        <v>-11385.638720712073</v>
      </c>
    </row>
    <row r="130" spans="1:4" ht="15">
      <c r="A130" s="20">
        <f>'Bilance nominální'!A144</f>
        <v>126</v>
      </c>
      <c r="B130" s="27">
        <f t="shared" si="3"/>
        <v>0.7500180621112114</v>
      </c>
      <c r="C130" s="16">
        <f>B130*'Bilance nominální'!N144</f>
        <v>-9559.676319086304</v>
      </c>
      <c r="D130" s="16">
        <f>B130*'Bilance nominální'!W144</f>
        <v>-11359.467486133377</v>
      </c>
    </row>
    <row r="131" spans="1:4" ht="15">
      <c r="A131" s="20">
        <f>'Bilance nominální'!A145</f>
        <v>127</v>
      </c>
      <c r="B131" s="27">
        <f t="shared" si="3"/>
        <v>0.7482940570621082</v>
      </c>
      <c r="C131" s="16">
        <f>B131*'Bilance nominální'!N145</f>
        <v>-9537.702274627287</v>
      </c>
      <c r="D131" s="16">
        <f>B131*'Bilance nominální'!W145</f>
        <v>-11333.356409226653</v>
      </c>
    </row>
    <row r="132" spans="1:4" ht="15">
      <c r="A132" s="20">
        <f>'Bilance nominální'!A146</f>
        <v>128</v>
      </c>
      <c r="B132" s="27">
        <f t="shared" si="3"/>
        <v>0.7465740148421146</v>
      </c>
      <c r="C132" s="16">
        <f>B132*'Bilance nominální'!N146</f>
        <v>-9515.778740103311</v>
      </c>
      <c r="D132" s="16">
        <f>B132*'Bilance nominální'!W146</f>
        <v>-11307.305351712392</v>
      </c>
    </row>
    <row r="133" spans="1:4" ht="15">
      <c r="A133" s="20">
        <f>'Bilance nominální'!A147</f>
        <v>129</v>
      </c>
      <c r="B133" s="27">
        <f t="shared" si="3"/>
        <v>0.7448579263422003</v>
      </c>
      <c r="C133" s="16">
        <f>B133*'Bilance nominální'!N147</f>
        <v>-9493.905599411328</v>
      </c>
      <c r="D133" s="16">
        <f>B133*'Bilance nominální'!W147</f>
        <v>-11281.314175628937</v>
      </c>
    </row>
    <row r="134" spans="1:4" ht="15">
      <c r="A134" s="20">
        <f>'Bilance nominální'!A148</f>
        <v>130</v>
      </c>
      <c r="B134" s="27">
        <f aca="true" t="shared" si="4" ref="B134:B165">B133/(1+inflm)</f>
        <v>0.7431457824742729</v>
      </c>
      <c r="C134" s="16">
        <f>B134*'Bilance nominální'!N148</f>
        <v>-9472.082736715165</v>
      </c>
      <c r="D134" s="16">
        <f>B134*'Bilance nominální'!W148</f>
        <v>-11255.382743331751</v>
      </c>
    </row>
    <row r="135" spans="1:4" ht="15">
      <c r="A135" s="20">
        <f>'Bilance nominální'!A149</f>
        <v>131</v>
      </c>
      <c r="B135" s="27">
        <f t="shared" si="4"/>
        <v>0.7414375741711301</v>
      </c>
      <c r="C135" s="16">
        <f>B135*'Bilance nominální'!N149</f>
        <v>-9450.310036444916</v>
      </c>
      <c r="D135" s="16">
        <f>B135*'Bilance nominální'!W149</f>
        <v>-11229.510917492687</v>
      </c>
    </row>
    <row r="136" spans="1:4" ht="15">
      <c r="A136" s="20">
        <f>'Bilance nominální'!A150</f>
        <v>132</v>
      </c>
      <c r="B136" s="27">
        <f t="shared" si="4"/>
        <v>0.7397332923864118</v>
      </c>
      <c r="C136" s="16">
        <f>B136*'Bilance nominální'!N150</f>
        <v>-9428.587383296324</v>
      </c>
      <c r="D136" s="16">
        <f>B136*'Bilance nominální'!W150</f>
        <v>-11203.698561099267</v>
      </c>
    </row>
    <row r="137" spans="1:4" ht="15">
      <c r="A137" s="20">
        <f>'Bilance nominální'!A151</f>
        <v>133</v>
      </c>
      <c r="B137" s="27">
        <f t="shared" si="4"/>
        <v>0.7380329280945519</v>
      </c>
      <c r="C137" s="16">
        <f>B137*'Bilance nominální'!N151</f>
        <v>-9406.91466223017</v>
      </c>
      <c r="D137" s="16">
        <f>B137*'Bilance nominální'!W151</f>
        <v>-11177.94553745395</v>
      </c>
    </row>
    <row r="138" spans="1:4" ht="15">
      <c r="A138" s="20">
        <f>'Bilance nominální'!A152</f>
        <v>134</v>
      </c>
      <c r="B138" s="27">
        <f t="shared" si="4"/>
        <v>0.7363364722907305</v>
      </c>
      <c r="C138" s="16">
        <f>B138*'Bilance nominální'!N152</f>
        <v>-9385.291758471669</v>
      </c>
      <c r="D138" s="16">
        <f>B138*'Bilance nominální'!W152</f>
        <v>-11152.251710173408</v>
      </c>
    </row>
    <row r="139" spans="1:4" ht="15">
      <c r="A139" s="20">
        <f>'Bilance nominální'!A153</f>
        <v>135</v>
      </c>
      <c r="B139" s="27">
        <f t="shared" si="4"/>
        <v>0.7346439159908266</v>
      </c>
      <c r="C139" s="16">
        <f>B139*'Bilance nominální'!N153</f>
        <v>-9363.71855750986</v>
      </c>
      <c r="D139" s="16">
        <f>B139*'Bilance nominální'!W153</f>
        <v>-11126.616943187813</v>
      </c>
    </row>
    <row r="140" spans="1:4" ht="15">
      <c r="A140" s="20">
        <f>'Bilance nominální'!A154</f>
        <v>136</v>
      </c>
      <c r="B140" s="27">
        <f t="shared" si="4"/>
        <v>0.7329552502313701</v>
      </c>
      <c r="C140" s="16">
        <f>B140*'Bilance nominální'!N154</f>
        <v>-9342.194945096997</v>
      </c>
      <c r="D140" s="16">
        <f>B140*'Bilance nominální'!W154</f>
        <v>-11101.041100740104</v>
      </c>
    </row>
    <row r="141" spans="1:4" ht="15">
      <c r="A141" s="20">
        <f>'Bilance nominální'!A155</f>
        <v>137</v>
      </c>
      <c r="B141" s="27">
        <f t="shared" si="4"/>
        <v>0.7312704660694945</v>
      </c>
      <c r="C141" s="16">
        <f>B141*'Bilance nominální'!N155</f>
        <v>-9320.720807247948</v>
      </c>
      <c r="D141" s="16">
        <f>B141*'Bilance nominální'!W155</f>
        <v>-11075.524047385274</v>
      </c>
    </row>
    <row r="142" spans="1:4" ht="15">
      <c r="A142" s="20">
        <f>'Bilance nominální'!A156</f>
        <v>138</v>
      </c>
      <c r="B142" s="27">
        <f t="shared" si="4"/>
        <v>0.7295895545828897</v>
      </c>
      <c r="C142" s="16">
        <f>B142*'Bilance nominální'!N156</f>
        <v>-9299.296030239586</v>
      </c>
      <c r="D142" s="16">
        <f>B142*'Bilance nominální'!W156</f>
        <v>-11050.065647989653</v>
      </c>
    </row>
    <row r="143" spans="1:4" ht="15">
      <c r="A143" s="20">
        <f>'Bilance nominální'!A157</f>
        <v>139</v>
      </c>
      <c r="B143" s="27">
        <f t="shared" si="4"/>
        <v>0.7279125068697543</v>
      </c>
      <c r="C143" s="16">
        <f>B143*'Bilance nominální'!N157</f>
        <v>-9277.920500610193</v>
      </c>
      <c r="D143" s="16">
        <f>B143*'Bilance nominální'!W157</f>
        <v>-11024.665767730196</v>
      </c>
    </row>
    <row r="144" spans="1:4" ht="15">
      <c r="A144" s="20">
        <f>'Bilance nominální'!A158</f>
        <v>140</v>
      </c>
      <c r="B144" s="27">
        <f t="shared" si="4"/>
        <v>0.726239314048749</v>
      </c>
      <c r="C144" s="16">
        <f>B144*'Bilance nominální'!N158</f>
        <v>-9256.594105158854</v>
      </c>
      <c r="D144" s="16">
        <f>B144*'Bilance nominální'!W158</f>
        <v>-10999.324272093756</v>
      </c>
    </row>
    <row r="145" spans="1:4" ht="15">
      <c r="A145" s="20">
        <f>'Bilance nominální'!A159</f>
        <v>141</v>
      </c>
      <c r="B145" s="27">
        <f t="shared" si="4"/>
        <v>0.7245699672589491</v>
      </c>
      <c r="C145" s="16">
        <f>B145*'Bilance nominální'!N159</f>
        <v>-9235.316730944864</v>
      </c>
      <c r="D145" s="16">
        <f>B145*'Bilance nominální'!W159</f>
        <v>-10974.041026876388</v>
      </c>
    </row>
    <row r="146" spans="1:4" ht="15">
      <c r="A146" s="20">
        <f>'Bilance nominální'!A160</f>
        <v>142</v>
      </c>
      <c r="B146" s="27">
        <f t="shared" si="4"/>
        <v>0.7229044576597979</v>
      </c>
      <c r="C146" s="16">
        <f>B146*'Bilance nominální'!N160</f>
        <v>-9214.088265287119</v>
      </c>
      <c r="D146" s="16">
        <f>B146*'Bilance nominální'!W160</f>
        <v>-10948.815898182627</v>
      </c>
    </row>
    <row r="147" spans="1:4" ht="15">
      <c r="A147" s="20">
        <f>'Bilance nominální'!A161</f>
        <v>143</v>
      </c>
      <c r="B147" s="27">
        <f t="shared" si="4"/>
        <v>0.7212427764310598</v>
      </c>
      <c r="C147" s="16">
        <f>B147*'Bilance nominální'!N161</f>
        <v>-9192.90859576353</v>
      </c>
      <c r="D147" s="16">
        <f>B147*'Bilance nominální'!W161</f>
        <v>-10923.648752424784</v>
      </c>
    </row>
    <row r="148" spans="1:4" ht="15">
      <c r="A148" s="20">
        <f>'Bilance nominální'!A162</f>
        <v>144</v>
      </c>
      <c r="B148" s="27">
        <f t="shared" si="4"/>
        <v>0.7195849147727735</v>
      </c>
      <c r="C148" s="16">
        <f>B148*'Bilance nominální'!N162</f>
        <v>-9171.777610210424</v>
      </c>
      <c r="D148" s="16">
        <f>B148*'Bilance nominální'!W162</f>
        <v>-10898.539456322234</v>
      </c>
    </row>
    <row r="149" spans="1:4" ht="15">
      <c r="A149" s="20">
        <f>'Bilance nominální'!A163</f>
        <v>145</v>
      </c>
      <c r="B149" s="27">
        <f t="shared" si="4"/>
        <v>0.7179308639052054</v>
      </c>
      <c r="C149" s="16">
        <f>B149*'Bilance nominální'!N163</f>
        <v>-9150.695196721947</v>
      </c>
      <c r="D149" s="16">
        <f>B149*'Bilance nominální'!W163</f>
        <v>-10873.48787690072</v>
      </c>
    </row>
    <row r="150" spans="1:4" ht="15">
      <c r="A150" s="20">
        <f>'Bilance nominální'!A164</f>
        <v>146</v>
      </c>
      <c r="B150" s="27">
        <f t="shared" si="4"/>
        <v>0.7162806150688034</v>
      </c>
      <c r="C150" s="16">
        <f>B150*'Bilance nominální'!N164</f>
        <v>-9129.661243649476</v>
      </c>
      <c r="D150" s="16">
        <f>B150*'Bilance nominální'!W164</f>
        <v>-10848.493881491633</v>
      </c>
    </row>
    <row r="151" spans="1:4" ht="15">
      <c r="A151" s="20">
        <f>'Bilance nominální'!A165</f>
        <v>147</v>
      </c>
      <c r="B151" s="27">
        <f t="shared" si="4"/>
        <v>0.7146341595241498</v>
      </c>
      <c r="C151" s="16">
        <f>B151*'Bilance nominální'!N165</f>
        <v>-9108.675639601024</v>
      </c>
      <c r="D151" s="16">
        <f>B151*'Bilance nominální'!W165</f>
        <v>-10823.557337731327</v>
      </c>
    </row>
    <row r="152" spans="1:4" ht="15">
      <c r="A152" s="20">
        <f>'Bilance nominální'!A166</f>
        <v>148</v>
      </c>
      <c r="B152" s="27">
        <f t="shared" si="4"/>
        <v>0.7129914885519157</v>
      </c>
      <c r="C152" s="16">
        <f>B152*'Bilance nominální'!N166</f>
        <v>-9087.738273440651</v>
      </c>
      <c r="D152" s="16">
        <f>B152*'Bilance nominální'!W166</f>
        <v>-10798.678113560401</v>
      </c>
    </row>
    <row r="153" spans="1:4" ht="15">
      <c r="A153" s="20">
        <f>'Bilance nominální'!A167</f>
        <v>149</v>
      </c>
      <c r="B153" s="27">
        <f t="shared" si="4"/>
        <v>0.711352593452815</v>
      </c>
      <c r="C153" s="16">
        <f>B153*'Bilance nominální'!N167</f>
        <v>-9066.849034287878</v>
      </c>
      <c r="D153" s="16">
        <f>B153*'Bilance nominální'!W167</f>
        <v>-10773.856077223018</v>
      </c>
    </row>
    <row r="154" spans="1:4" ht="15">
      <c r="A154" s="20">
        <f>'Bilance nominální'!A168</f>
        <v>150</v>
      </c>
      <c r="B154" s="27">
        <f t="shared" si="4"/>
        <v>0.7097174655475573</v>
      </c>
      <c r="C154" s="16">
        <f>B154*'Bilance nominální'!N168</f>
        <v>-9046.007811517096</v>
      </c>
      <c r="D154" s="16">
        <f>B154*'Bilance nominální'!W168</f>
        <v>-10749.09109726619</v>
      </c>
    </row>
    <row r="155" spans="1:4" ht="15">
      <c r="A155" s="20">
        <f>'Bilance nominální'!A169</f>
        <v>151</v>
      </c>
      <c r="B155" s="27">
        <f t="shared" si="4"/>
        <v>0.7080860961768031</v>
      </c>
      <c r="C155" s="16">
        <f>B155*'Bilance nominální'!N169</f>
        <v>-9025.214494756987</v>
      </c>
      <c r="D155" s="16">
        <f>B155*'Bilance nominální'!W169</f>
        <v>-10724.38304253909</v>
      </c>
    </row>
    <row r="156" spans="1:4" ht="15">
      <c r="A156" s="20">
        <f>'Bilance nominální'!A170</f>
        <v>152</v>
      </c>
      <c r="B156" s="27">
        <f t="shared" si="4"/>
        <v>0.7064584767011169</v>
      </c>
      <c r="C156" s="16">
        <f>B156*'Bilance nominální'!N170</f>
        <v>-9004.468973889927</v>
      </c>
      <c r="D156" s="16">
        <f>B156*'Bilance nominální'!W170</f>
        <v>-10699.731782192359</v>
      </c>
    </row>
    <row r="157" spans="1:4" ht="15">
      <c r="A157" s="20">
        <f>'Bilance nominální'!A171</f>
        <v>153</v>
      </c>
      <c r="B157" s="27">
        <f t="shared" si="4"/>
        <v>0.7048345985009224</v>
      </c>
      <c r="C157" s="16">
        <f>B157*'Bilance nominální'!N171</f>
        <v>-8983.771139051414</v>
      </c>
      <c r="D157" s="16">
        <f>B157*'Bilance nominální'!W171</f>
        <v>-10675.13718567741</v>
      </c>
    </row>
    <row r="158" spans="1:4" ht="15">
      <c r="A158" s="20">
        <f>'Bilance nominální'!A172</f>
        <v>154</v>
      </c>
      <c r="B158" s="27">
        <f t="shared" si="4"/>
        <v>0.7032144529764564</v>
      </c>
      <c r="C158" s="16">
        <f>B158*'Bilance nominální'!N172</f>
        <v>-8963.120880629484</v>
      </c>
      <c r="D158" s="16">
        <f>B158*'Bilance nominální'!W172</f>
        <v>-10650.599122745734</v>
      </c>
    </row>
    <row r="159" spans="1:4" ht="15">
      <c r="A159" s="20">
        <f>'Bilance nominální'!A173</f>
        <v>155</v>
      </c>
      <c r="B159" s="27">
        <f t="shared" si="4"/>
        <v>0.7015980315477228</v>
      </c>
      <c r="C159" s="16">
        <f>B159*'Bilance nominální'!N173</f>
        <v>-8942.518089264124</v>
      </c>
      <c r="D159" s="16">
        <f>B159*'Bilance nominální'!W173</f>
        <v>-10626.117463448221</v>
      </c>
    </row>
    <row r="160" spans="1:4" ht="15">
      <c r="A160" s="20">
        <f>'Bilance nominální'!A174</f>
        <v>156</v>
      </c>
      <c r="B160" s="27">
        <f t="shared" si="4"/>
        <v>0.6999853256544483</v>
      </c>
      <c r="C160" s="16">
        <f>B160*'Bilance nominální'!N174</f>
        <v>-8921.962655846706</v>
      </c>
      <c r="D160" s="16">
        <f>B160*'Bilance nominální'!W174</f>
        <v>-10601.69207813446</v>
      </c>
    </row>
    <row r="161" spans="1:4" ht="15">
      <c r="A161" s="20">
        <f>'Bilance nominální'!A175</f>
        <v>157</v>
      </c>
      <c r="B161" s="27">
        <f t="shared" si="4"/>
        <v>0.6983763267560358</v>
      </c>
      <c r="C161" s="16">
        <f>B161*'Bilance nominální'!N175</f>
        <v>-8901.454471519395</v>
      </c>
      <c r="D161" s="16">
        <f>B161*'Bilance nominální'!W175</f>
        <v>-10577.322837452051</v>
      </c>
    </row>
    <row r="162" spans="1:4" ht="15">
      <c r="A162" s="20">
        <f>'Bilance nominální'!A176</f>
        <v>158</v>
      </c>
      <c r="B162" s="27">
        <f t="shared" si="4"/>
        <v>0.6967710263315201</v>
      </c>
      <c r="C162" s="16">
        <f>B162*'Bilance nominální'!N176</f>
        <v>-8880.993427674579</v>
      </c>
      <c r="D162" s="16">
        <f>B162*'Bilance nominální'!W176</f>
        <v>-10553.009612345937</v>
      </c>
    </row>
    <row r="163" spans="1:4" ht="15">
      <c r="A163" s="20">
        <f>'Bilance nominální'!A177</f>
        <v>159</v>
      </c>
      <c r="B163" s="27">
        <f t="shared" si="4"/>
        <v>0.6951694158795224</v>
      </c>
      <c r="C163" s="16">
        <f>B163*'Bilance nominální'!N177</f>
        <v>-8860.579415954295</v>
      </c>
      <c r="D163" s="16">
        <f>B163*'Bilance nominální'!W177</f>
        <v>-10528.7522740577</v>
      </c>
    </row>
    <row r="164" spans="1:4" ht="15">
      <c r="A164" s="20">
        <f>'Bilance nominální'!A178</f>
        <v>160</v>
      </c>
      <c r="B164" s="27">
        <f t="shared" si="4"/>
        <v>0.6935714869182054</v>
      </c>
      <c r="C164" s="16">
        <f>B164*'Bilance nominální'!N178</f>
        <v>-8840.212328249652</v>
      </c>
      <c r="D164" s="16">
        <f>B164*'Bilance nominální'!W178</f>
        <v>-10504.550694124895</v>
      </c>
    </row>
    <row r="165" spans="1:4" ht="15">
      <c r="A165" s="20">
        <f>'Bilance nominální'!A179</f>
        <v>161</v>
      </c>
      <c r="B165" s="27">
        <f t="shared" si="4"/>
        <v>0.691977230985228</v>
      </c>
      <c r="C165" s="16">
        <f>B165*'Bilance nominální'!N179</f>
        <v>-8819.892056700262</v>
      </c>
      <c r="D165" s="16">
        <f>B165*'Bilance nominální'!W179</f>
        <v>-10480.40474438036</v>
      </c>
    </row>
    <row r="166" spans="1:4" ht="15">
      <c r="A166" s="20">
        <f>'Bilance nominální'!A180</f>
        <v>162</v>
      </c>
      <c r="B166" s="27">
        <f aca="true" t="shared" si="5" ref="B166:B196">B165/(1+inflm)</f>
        <v>0.6903866396377011</v>
      </c>
      <c r="C166" s="16">
        <f>B166*'Bilance nominální'!N180</f>
        <v>-8799.618493693666</v>
      </c>
      <c r="D166" s="16">
        <f>B166*'Bilance nominální'!W180</f>
        <v>-10456.314296951537</v>
      </c>
    </row>
    <row r="167" spans="1:4" ht="15">
      <c r="A167" s="20">
        <f>'Bilance nominální'!A181</f>
        <v>163</v>
      </c>
      <c r="B167" s="27">
        <f t="shared" si="5"/>
        <v>0.6887997044521424</v>
      </c>
      <c r="C167" s="16">
        <f>B167*'Bilance nominální'!N181</f>
        <v>-8779.391531864765</v>
      </c>
      <c r="D167" s="16">
        <f>B167*'Bilance nominální'!W181</f>
        <v>-10432.279224259806</v>
      </c>
    </row>
    <row r="168" spans="1:4" ht="15">
      <c r="A168" s="20">
        <f>'Bilance nominální'!A182</f>
        <v>164</v>
      </c>
      <c r="B168" s="27">
        <f t="shared" si="5"/>
        <v>0.6872164170244321</v>
      </c>
      <c r="C168" s="16">
        <f>B168*'Bilance nominální'!N182</f>
        <v>-8759.21106409525</v>
      </c>
      <c r="D168" s="16">
        <f>B168*'Bilance nominální'!W182</f>
        <v>-10408.299399019794</v>
      </c>
    </row>
    <row r="169" spans="1:4" ht="15">
      <c r="A169" s="20">
        <f>'Bilance nominální'!A183</f>
        <v>165</v>
      </c>
      <c r="B169" s="27">
        <f t="shared" si="5"/>
        <v>0.6856367689697683</v>
      </c>
      <c r="C169" s="16">
        <f>B169*'Bilance nominální'!N183</f>
        <v>-8739.076983513041</v>
      </c>
      <c r="D169" s="16">
        <f>B169*'Bilance nominální'!W183</f>
        <v>-10384.374694238715</v>
      </c>
    </row>
    <row r="170" spans="1:4" ht="15">
      <c r="A170" s="20">
        <f>'Bilance nominální'!A184</f>
        <v>166</v>
      </c>
      <c r="B170" s="27">
        <f t="shared" si="5"/>
        <v>0.6840607519226223</v>
      </c>
      <c r="C170" s="16">
        <f>B170*'Bilance nominální'!N184</f>
        <v>-8718.989183491707</v>
      </c>
      <c r="D170" s="16">
        <f>B170*'Bilance nominální'!W184</f>
        <v>-10360.504983215686</v>
      </c>
    </row>
    <row r="171" spans="1:4" ht="15">
      <c r="A171" s="20">
        <f>'Bilance nominální'!A185</f>
        <v>167</v>
      </c>
      <c r="B171" s="27">
        <f t="shared" si="5"/>
        <v>0.6824883575366947</v>
      </c>
      <c r="C171" s="16">
        <f>B171*'Bilance nominální'!N185</f>
        <v>-8698.947557649917</v>
      </c>
      <c r="D171" s="16">
        <f>B171*'Bilance nominální'!W185</f>
        <v>-10336.690139541062</v>
      </c>
    </row>
    <row r="172" spans="1:4" ht="15">
      <c r="A172" s="20">
        <f>'Bilance nominální'!A186</f>
        <v>168</v>
      </c>
      <c r="B172" s="27">
        <f t="shared" si="5"/>
        <v>0.6809195774848711</v>
      </c>
      <c r="C172" s="16">
        <f>B172*'Bilance nominální'!N186</f>
        <v>-8678.951999850873</v>
      </c>
      <c r="D172" s="16">
        <f>B172*'Bilance nominální'!W186</f>
        <v>-10312.930037095766</v>
      </c>
    </row>
    <row r="173" spans="1:4" ht="15">
      <c r="A173" s="20">
        <f>'Bilance nominální'!A187</f>
        <v>169</v>
      </c>
      <c r="B173" s="27">
        <f t="shared" si="5"/>
        <v>0.679354403459178</v>
      </c>
      <c r="C173" s="16">
        <f>B173*'Bilance nominální'!N187</f>
        <v>-8659.002404201736</v>
      </c>
      <c r="D173" s="16">
        <f>B173*'Bilance nominální'!W187</f>
        <v>-10289.224550050621</v>
      </c>
    </row>
    <row r="174" spans="1:4" ht="15">
      <c r="A174" s="20">
        <f>'Bilance nominální'!A188</f>
        <v>170</v>
      </c>
      <c r="B174" s="27">
        <f t="shared" si="5"/>
        <v>0.6777928271707386</v>
      </c>
      <c r="C174" s="16">
        <f>B174*'Bilance nominální'!N188</f>
        <v>-8639.098665053083</v>
      </c>
      <c r="D174" s="16">
        <f>B174*'Bilance nominální'!W188</f>
        <v>-10265.573552865686</v>
      </c>
    </row>
    <row r="175" spans="1:4" ht="15">
      <c r="A175" s="20">
        <f>'Bilance nominální'!A189</f>
        <v>171</v>
      </c>
      <c r="B175" s="27">
        <f t="shared" si="5"/>
        <v>0.6762348403497292</v>
      </c>
      <c r="C175" s="16">
        <f>B175*'Bilance nominální'!N189</f>
        <v>-8619.240676998332</v>
      </c>
      <c r="D175" s="16">
        <f>B175*'Bilance nominální'!W189</f>
        <v>-10241.97692028958</v>
      </c>
    </row>
    <row r="176" spans="1:4" ht="15">
      <c r="A176" s="20">
        <f>'Bilance nominální'!A190</f>
        <v>172</v>
      </c>
      <c r="B176" s="27">
        <f t="shared" si="5"/>
        <v>0.6746804347453352</v>
      </c>
      <c r="C176" s="16">
        <f>B176*'Bilance nominální'!N190</f>
        <v>-8599.428334873193</v>
      </c>
      <c r="D176" s="16">
        <f>B176*'Bilance nominální'!W190</f>
        <v>-10218.434527358837</v>
      </c>
    </row>
    <row r="177" spans="1:4" ht="15">
      <c r="A177" s="20">
        <f>'Bilance nominální'!A191</f>
        <v>173</v>
      </c>
      <c r="B177" s="27">
        <f t="shared" si="5"/>
        <v>0.6731296021257074</v>
      </c>
      <c r="C177" s="16">
        <f>B177*'Bilance nominální'!N191</f>
        <v>-8579.66153375511</v>
      </c>
      <c r="D177" s="16">
        <f>B177*'Bilance nominální'!W191</f>
        <v>-10194.946249397224</v>
      </c>
    </row>
    <row r="178" spans="1:4" ht="15">
      <c r="A178" s="20">
        <f>'Bilance nominální'!A192</f>
        <v>174</v>
      </c>
      <c r="B178" s="27">
        <f t="shared" si="5"/>
        <v>0.6715823342779186</v>
      </c>
      <c r="C178" s="16">
        <f>B178*'Bilance nominální'!N192</f>
        <v>-8559.940168962701</v>
      </c>
      <c r="D178" s="16">
        <f>B178*'Bilance nominální'!W192</f>
        <v>-10171.511962015102</v>
      </c>
    </row>
    <row r="179" spans="1:4" ht="15">
      <c r="A179" s="20">
        <f>'Bilance nominální'!A193</f>
        <v>175</v>
      </c>
      <c r="B179" s="27">
        <f t="shared" si="5"/>
        <v>0.6700386230079199</v>
      </c>
      <c r="C179" s="16">
        <f>B179*'Bilance nominální'!N193</f>
        <v>-8540.26413605521</v>
      </c>
      <c r="D179" s="16">
        <f>B179*'Bilance nominální'!W193</f>
        <v>-10148.131541108749</v>
      </c>
    </row>
    <row r="180" spans="1:4" ht="15">
      <c r="A180" s="20">
        <f>'Bilance nominální'!A194</f>
        <v>176</v>
      </c>
      <c r="B180" s="27">
        <f t="shared" si="5"/>
        <v>0.6684984601404975</v>
      </c>
      <c r="C180" s="16">
        <f>B180*'Bilance nominální'!N194</f>
        <v>-8520.633330831948</v>
      </c>
      <c r="D180" s="16">
        <f>B180*'Bilance nominální'!W194</f>
        <v>-10124.804862859712</v>
      </c>
    </row>
    <row r="181" spans="1:4" ht="15">
      <c r="A181" s="20">
        <f>'Bilance nominální'!A195</f>
        <v>177</v>
      </c>
      <c r="B181" s="27">
        <f t="shared" si="5"/>
        <v>0.6669618375192292</v>
      </c>
      <c r="C181" s="16">
        <f>B181*'Bilance nominální'!N195</f>
        <v>-8501.047649331744</v>
      </c>
      <c r="D181" s="16">
        <f>B181*'Bilance nominální'!W195</f>
        <v>-10101.53180373415</v>
      </c>
    </row>
    <row r="182" spans="1:4" ht="15">
      <c r="A182" s="20">
        <f>'Bilance nominální'!A196</f>
        <v>178</v>
      </c>
      <c r="B182" s="27">
        <f t="shared" si="5"/>
        <v>0.6654287470064413</v>
      </c>
      <c r="C182" s="16">
        <f>B182*'Bilance nominální'!N196</f>
        <v>-8481.506987832392</v>
      </c>
      <c r="D182" s="16">
        <f>B182*'Bilance nominální'!W196</f>
        <v>-10078.312240482175</v>
      </c>
    </row>
    <row r="183" spans="1:4" ht="15">
      <c r="A183" s="20">
        <f>'Bilance nominální'!A197</f>
        <v>179</v>
      </c>
      <c r="B183" s="27">
        <f t="shared" si="5"/>
        <v>0.6638991804831654</v>
      </c>
      <c r="C183" s="16">
        <f>B183*'Bilance nominální'!N197</f>
        <v>-8462.011242850107</v>
      </c>
      <c r="D183" s="16">
        <f>B183*'Bilance nominální'!W197</f>
        <v>-10055.146050137211</v>
      </c>
    </row>
    <row r="184" spans="1:4" ht="15">
      <c r="A184" s="20">
        <f>'Bilance nominální'!A198</f>
        <v>180</v>
      </c>
      <c r="B184" s="27">
        <f t="shared" si="5"/>
        <v>0.6623731298490958</v>
      </c>
      <c r="C184" s="16">
        <f>B184*'Bilance nominální'!N198</f>
        <v>-8442.560311138974</v>
      </c>
      <c r="D184" s="16">
        <f>B184*'Bilance nominální'!W198</f>
        <v>-10032.033110015327</v>
      </c>
    </row>
    <row r="185" spans="1:4" ht="15">
      <c r="A185" s="20">
        <f>'Bilance nominální'!A199</f>
        <v>181</v>
      </c>
      <c r="B185" s="27">
        <f t="shared" si="5"/>
        <v>0.6608505870225461</v>
      </c>
      <c r="C185" s="16">
        <f>B185*'Bilance nominální'!N199</f>
        <v>-8423.154089690397</v>
      </c>
      <c r="D185" s="16">
        <f>B185*'Bilance nominální'!W199</f>
        <v>-10008.973297714603</v>
      </c>
    </row>
    <row r="186" spans="1:4" ht="15">
      <c r="A186" s="20">
        <f>'Bilance nominální'!A200</f>
        <v>182</v>
      </c>
      <c r="B186" s="27">
        <f t="shared" si="5"/>
        <v>0.6593315439404066</v>
      </c>
      <c r="C186" s="16">
        <f>B186*'Bilance nominální'!N200</f>
        <v>-8403.792475732562</v>
      </c>
      <c r="D186" s="16">
        <f>B186*'Bilance nominální'!W200</f>
        <v>-9985.96649111447</v>
      </c>
    </row>
    <row r="187" spans="1:4" ht="15">
      <c r="A187" s="20">
        <f>'Bilance nominální'!A201</f>
        <v>183</v>
      </c>
      <c r="B187" s="27">
        <f t="shared" si="5"/>
        <v>0.6578159925581017</v>
      </c>
      <c r="C187" s="16">
        <f>B187*'Bilance nominální'!N201</f>
        <v>-8384.475366729886</v>
      </c>
      <c r="D187" s="16">
        <f>B187*'Bilance nominální'!W201</f>
        <v>-9963.012568375068</v>
      </c>
    </row>
    <row r="188" spans="1:4" ht="15">
      <c r="A188" s="20">
        <f>'Bilance nominální'!A202</f>
        <v>184</v>
      </c>
      <c r="B188" s="27">
        <f t="shared" si="5"/>
        <v>0.6563039248495472</v>
      </c>
      <c r="C188" s="16">
        <f>B188*'Bilance nominální'!N202</f>
        <v>-8365.202660382476</v>
      </c>
      <c r="D188" s="16">
        <f>B188*'Bilance nominální'!W202</f>
        <v>-9940.111407936602</v>
      </c>
    </row>
    <row r="189" spans="1:4" ht="15">
      <c r="A189" s="20">
        <f>'Bilance nominální'!A203</f>
        <v>185</v>
      </c>
      <c r="B189" s="27">
        <f t="shared" si="5"/>
        <v>0.6547953328071078</v>
      </c>
      <c r="C189" s="16">
        <f>B189*'Bilance nominální'!N203</f>
        <v>-8345.974254625586</v>
      </c>
      <c r="D189" s="16">
        <f>B189*'Bilance nominální'!W203</f>
        <v>-9917.262888518693</v>
      </c>
    </row>
    <row r="190" spans="1:4" ht="15">
      <c r="A190" s="20">
        <f>'Bilance nominální'!A204</f>
        <v>186</v>
      </c>
      <c r="B190" s="27">
        <f t="shared" si="5"/>
        <v>0.6532902084415545</v>
      </c>
      <c r="C190" s="16">
        <f>B190*'Bilance nominální'!N204</f>
        <v>-8326.79004762908</v>
      </c>
      <c r="D190" s="16">
        <f>B190*'Bilance nominální'!W204</f>
        <v>-9894.466889119742</v>
      </c>
    </row>
    <row r="191" spans="1:4" ht="15">
      <c r="A191" s="20">
        <f>'Bilance nominální'!A205</f>
        <v>187</v>
      </c>
      <c r="B191" s="27">
        <f t="shared" si="5"/>
        <v>0.6517885437820227</v>
      </c>
      <c r="C191" s="16">
        <f>B191*'Bilance nominální'!N205</f>
        <v>-8307.649937796888</v>
      </c>
      <c r="D191" s="16">
        <f>B191*'Bilance nominální'!W205</f>
        <v>-9871.723289016283</v>
      </c>
    </row>
    <row r="192" spans="1:4" ht="15">
      <c r="A192" s="20">
        <f>'Bilance nominální'!A206</f>
        <v>188</v>
      </c>
      <c r="B192" s="27">
        <f t="shared" si="5"/>
        <v>0.6502903308759698</v>
      </c>
      <c r="C192" s="16">
        <f>B192*'Bilance nominální'!N206</f>
        <v>-8288.553823766479</v>
      </c>
      <c r="D192" s="16">
        <f>B192*'Bilance nominální'!W206</f>
        <v>-9849.031967762357</v>
      </c>
    </row>
    <row r="193" spans="1:4" ht="15">
      <c r="A193" s="20">
        <f>'Bilance nominální'!A207</f>
        <v>189</v>
      </c>
      <c r="B193" s="27">
        <f t="shared" si="5"/>
        <v>0.6487955617891329</v>
      </c>
      <c r="C193" s="16">
        <f>B193*'Bilance nominální'!N207</f>
        <v>-8269.501604408302</v>
      </c>
      <c r="D193" s="16">
        <f>B193*'Bilance nominální'!W207</f>
        <v>-9826.392805188852</v>
      </c>
    </row>
    <row r="194" spans="1:4" ht="15">
      <c r="A194" s="20">
        <f>'Bilance nominální'!A208</f>
        <v>190</v>
      </c>
      <c r="B194" s="27">
        <f t="shared" si="5"/>
        <v>0.647304228605487</v>
      </c>
      <c r="C194" s="16">
        <f>B194*'Bilance nominální'!N208</f>
        <v>-8250.493178825276</v>
      </c>
      <c r="D194" s="16">
        <f>B194*'Bilance nominální'!W208</f>
        <v>-9803.805681402884</v>
      </c>
    </row>
    <row r="195" spans="1:4" ht="15">
      <c r="A195" s="20">
        <f>'Bilance nominální'!A209</f>
        <v>191</v>
      </c>
      <c r="B195" s="27">
        <f t="shared" si="5"/>
        <v>0.6458163234272031</v>
      </c>
      <c r="C195" s="16">
        <f>B195*'Bilance nominální'!N209</f>
        <v>-8231.528446352237</v>
      </c>
      <c r="D195" s="16">
        <f>B195*'Bilance nominální'!W209</f>
        <v>-9781.27047678716</v>
      </c>
    </row>
    <row r="196" spans="1:4" ht="15">
      <c r="A196" s="20">
        <f>'Bilance nominální'!A210</f>
        <v>192</v>
      </c>
      <c r="B196" s="27">
        <f t="shared" si="5"/>
        <v>0.6443318383746062</v>
      </c>
      <c r="C196" s="16">
        <f>B196*'Bilance nominální'!N210</f>
        <v>-8212.607306555414</v>
      </c>
      <c r="D196" s="16">
        <f>B196*'Bilance nominální'!W210</f>
        <v>-9758.787071999335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vavra</cp:lastModifiedBy>
  <dcterms:created xsi:type="dcterms:W3CDTF">2008-04-06T14:24:21Z</dcterms:created>
  <dcterms:modified xsi:type="dcterms:W3CDTF">2008-04-07T08:01:24Z</dcterms:modified>
  <cp:category/>
  <cp:version/>
  <cp:contentType/>
  <cp:contentStatus/>
</cp:coreProperties>
</file>