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-OBECNA\VOLBY\volby-metody\"/>
    </mc:Choice>
  </mc:AlternateContent>
  <bookViews>
    <workbookView xWindow="0" yWindow="0" windowWidth="28800" windowHeight="11610" xr2:uid="{00000000-000D-0000-FFFF-FFFF00000000}"/>
  </bookViews>
  <sheets>
    <sheet name="Počty hlasů pro strany _ volby." sheetId="2" r:id="rId1"/>
    <sheet name="Problém zaokrouhlování" sheetId="3" r:id="rId2"/>
    <sheet name="d΄Hondtova metoda" sheetId="4" r:id="rId3"/>
  </sheets>
  <calcPr calcId="171027"/>
  <fileRecoveryPr autoRecover="0"/>
</workbook>
</file>

<file path=xl/calcChain.xml><?xml version="1.0" encoding="utf-8"?>
<calcChain xmlns="http://schemas.openxmlformats.org/spreadsheetml/2006/main">
  <c r="I5" i="4" l="1"/>
  <c r="J5" i="4"/>
  <c r="K5" i="4"/>
  <c r="L5" i="4"/>
  <c r="M5" i="4"/>
  <c r="N5" i="4"/>
  <c r="O5" i="4"/>
  <c r="L2" i="4"/>
  <c r="L3" i="4"/>
  <c r="L4" i="4"/>
  <c r="L6" i="4"/>
  <c r="L7" i="4"/>
  <c r="L8" i="4"/>
  <c r="L9" i="4"/>
  <c r="L10" i="4"/>
  <c r="L11" i="4"/>
  <c r="L12" i="4"/>
  <c r="J10" i="4"/>
  <c r="K10" i="4"/>
  <c r="M10" i="4"/>
  <c r="N10" i="4"/>
  <c r="O10" i="4"/>
  <c r="J11" i="4"/>
  <c r="K11" i="4"/>
  <c r="M11" i="4"/>
  <c r="N11" i="4"/>
  <c r="O11" i="4"/>
  <c r="J12" i="4"/>
  <c r="K12" i="4"/>
  <c r="M12" i="4"/>
  <c r="N12" i="4"/>
  <c r="O12" i="4"/>
  <c r="I11" i="4"/>
  <c r="I12" i="4"/>
  <c r="J2" i="4"/>
  <c r="K2" i="4"/>
  <c r="M2" i="4"/>
  <c r="N2" i="4"/>
  <c r="O2" i="4"/>
  <c r="J3" i="4"/>
  <c r="K3" i="4"/>
  <c r="M3" i="4"/>
  <c r="N3" i="4"/>
  <c r="O3" i="4"/>
  <c r="J4" i="4"/>
  <c r="K4" i="4"/>
  <c r="M4" i="4"/>
  <c r="N4" i="4"/>
  <c r="O4" i="4"/>
  <c r="J6" i="4"/>
  <c r="K6" i="4"/>
  <c r="M6" i="4"/>
  <c r="N6" i="4"/>
  <c r="O6" i="4"/>
  <c r="J7" i="4"/>
  <c r="K7" i="4"/>
  <c r="M7" i="4"/>
  <c r="N7" i="4"/>
  <c r="O7" i="4"/>
  <c r="J8" i="4"/>
  <c r="K8" i="4"/>
  <c r="M8" i="4"/>
  <c r="N8" i="4"/>
  <c r="O8" i="4"/>
  <c r="J9" i="4"/>
  <c r="K9" i="4"/>
  <c r="M9" i="4"/>
  <c r="N9" i="4"/>
  <c r="O9" i="4"/>
  <c r="L1" i="4"/>
  <c r="C5" i="4"/>
  <c r="C12" i="4" s="1"/>
  <c r="B5" i="4"/>
  <c r="B12" i="4" s="1"/>
  <c r="B19" i="4" s="1"/>
  <c r="B26" i="4" s="1"/>
  <c r="B33" i="4" s="1"/>
  <c r="B40" i="4" s="1"/>
  <c r="E7" i="4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C8" i="4"/>
  <c r="C22" i="4" s="1"/>
  <c r="B8" i="4"/>
  <c r="B15" i="4" s="1"/>
  <c r="B22" i="4" s="1"/>
  <c r="B29" i="4" s="1"/>
  <c r="B36" i="4" s="1"/>
  <c r="B43" i="4" s="1"/>
  <c r="C7" i="4"/>
  <c r="C28" i="4" s="1"/>
  <c r="B7" i="4"/>
  <c r="B14" i="4" s="1"/>
  <c r="B21" i="4" s="1"/>
  <c r="B28" i="4" s="1"/>
  <c r="B35" i="4" s="1"/>
  <c r="B42" i="4" s="1"/>
  <c r="C6" i="4"/>
  <c r="C34" i="4" s="1"/>
  <c r="B6" i="4"/>
  <c r="B13" i="4" s="1"/>
  <c r="B20" i="4" s="1"/>
  <c r="B27" i="4" s="1"/>
  <c r="B34" i="4" s="1"/>
  <c r="B41" i="4" s="1"/>
  <c r="C4" i="4"/>
  <c r="C18" i="4" s="1"/>
  <c r="B4" i="4"/>
  <c r="B11" i="4" s="1"/>
  <c r="B18" i="4" s="1"/>
  <c r="B25" i="4" s="1"/>
  <c r="B32" i="4" s="1"/>
  <c r="B39" i="4" s="1"/>
  <c r="C3" i="4"/>
  <c r="C24" i="4" s="1"/>
  <c r="B3" i="4"/>
  <c r="B10" i="4" s="1"/>
  <c r="B17" i="4" s="1"/>
  <c r="B24" i="4" s="1"/>
  <c r="B31" i="4" s="1"/>
  <c r="B38" i="4" s="1"/>
  <c r="C2" i="4"/>
  <c r="C9" i="4" s="1"/>
  <c r="B2" i="4"/>
  <c r="B9" i="4" s="1"/>
  <c r="B16" i="4" s="1"/>
  <c r="B23" i="4" s="1"/>
  <c r="B30" i="4" s="1"/>
  <c r="B37" i="4" s="1"/>
  <c r="N15" i="3"/>
  <c r="N23" i="3"/>
  <c r="N10" i="3"/>
  <c r="N8" i="3"/>
  <c r="N24" i="3"/>
  <c r="N21" i="3"/>
  <c r="N5" i="3"/>
  <c r="M24" i="3"/>
  <c r="M23" i="3"/>
  <c r="M21" i="3"/>
  <c r="M15" i="3"/>
  <c r="M10" i="3"/>
  <c r="M8" i="3"/>
  <c r="M5" i="3"/>
  <c r="L13" i="4" l="1"/>
  <c r="O15" i="3" s="1"/>
  <c r="C11" i="4"/>
  <c r="C21" i="4"/>
  <c r="C30" i="4"/>
  <c r="C33" i="4"/>
  <c r="C14" i="4"/>
  <c r="C10" i="4"/>
  <c r="C20" i="4"/>
  <c r="C23" i="4"/>
  <c r="C26" i="4"/>
  <c r="C36" i="4"/>
  <c r="C32" i="4"/>
  <c r="C15" i="4"/>
  <c r="C17" i="4"/>
  <c r="C27" i="4"/>
  <c r="C13" i="4"/>
  <c r="C16" i="4"/>
  <c r="C19" i="4"/>
  <c r="C29" i="4"/>
  <c r="C25" i="4"/>
  <c r="C35" i="4"/>
  <c r="C31" i="4"/>
  <c r="I1" i="4"/>
  <c r="I3" i="4" s="1"/>
  <c r="N1" i="4"/>
  <c r="J1" i="4"/>
  <c r="O1" i="4"/>
  <c r="I7" i="4"/>
  <c r="K1" i="4"/>
  <c r="I2" i="4"/>
  <c r="I10" i="4"/>
  <c r="M1" i="4"/>
  <c r="I9" i="4"/>
  <c r="I4" i="4"/>
  <c r="I8" i="4"/>
  <c r="N28" i="3"/>
  <c r="I28" i="3"/>
  <c r="K1" i="3" s="1"/>
  <c r="F24" i="3"/>
  <c r="F23" i="3"/>
  <c r="F21" i="3"/>
  <c r="F15" i="3"/>
  <c r="F10" i="3"/>
  <c r="F8" i="3"/>
  <c r="F5" i="3"/>
  <c r="C28" i="3"/>
  <c r="D9" i="3" s="1"/>
  <c r="E9" i="3" s="1"/>
  <c r="AP33" i="2"/>
  <c r="AZ6" i="2"/>
  <c r="AZ7" i="2" s="1"/>
  <c r="AZ8" i="2" s="1"/>
  <c r="AZ9" i="2" s="1"/>
  <c r="AZ10" i="2" s="1"/>
  <c r="AZ11" i="2" s="1"/>
  <c r="AZ12" i="2" s="1"/>
  <c r="AZ13" i="2" s="1"/>
  <c r="AZ14" i="2" s="1"/>
  <c r="I6" i="4" l="1"/>
  <c r="N13" i="4"/>
  <c r="O23" i="3" s="1"/>
  <c r="I13" i="4"/>
  <c r="O5" i="3" s="1"/>
  <c r="K24" i="3"/>
  <c r="L24" i="3" s="1"/>
  <c r="K10" i="3"/>
  <c r="L10" i="3" s="1"/>
  <c r="K8" i="3"/>
  <c r="L8" i="3" s="1"/>
  <c r="K23" i="3"/>
  <c r="L23" i="3" s="1"/>
  <c r="K21" i="3"/>
  <c r="L21" i="3" s="1"/>
  <c r="K5" i="3"/>
  <c r="K15" i="3"/>
  <c r="L15" i="3" s="1"/>
  <c r="F28" i="3"/>
  <c r="G8" i="3" s="1"/>
  <c r="I8" i="3" s="1"/>
  <c r="J8" i="3" s="1"/>
  <c r="G23" i="3"/>
  <c r="I23" i="3" s="1"/>
  <c r="J23" i="3" s="1"/>
  <c r="D24" i="3"/>
  <c r="E24" i="3" s="1"/>
  <c r="D16" i="3"/>
  <c r="E16" i="3" s="1"/>
  <c r="D12" i="3"/>
  <c r="E12" i="3" s="1"/>
  <c r="D8" i="3"/>
  <c r="E8" i="3" s="1"/>
  <c r="D27" i="3"/>
  <c r="E27" i="3" s="1"/>
  <c r="D23" i="3"/>
  <c r="E23" i="3" s="1"/>
  <c r="D19" i="3"/>
  <c r="E19" i="3" s="1"/>
  <c r="D15" i="3"/>
  <c r="E15" i="3" s="1"/>
  <c r="D11" i="3"/>
  <c r="E11" i="3" s="1"/>
  <c r="D7" i="3"/>
  <c r="E7" i="3" s="1"/>
  <c r="D5" i="3"/>
  <c r="E5" i="3" s="1"/>
  <c r="D20" i="3"/>
  <c r="E20" i="3" s="1"/>
  <c r="D26" i="3"/>
  <c r="E26" i="3" s="1"/>
  <c r="D22" i="3"/>
  <c r="E22" i="3" s="1"/>
  <c r="D18" i="3"/>
  <c r="E18" i="3" s="1"/>
  <c r="D14" i="3"/>
  <c r="E14" i="3" s="1"/>
  <c r="D10" i="3"/>
  <c r="D6" i="3"/>
  <c r="E6" i="3" s="1"/>
  <c r="D25" i="3"/>
  <c r="E25" i="3" s="1"/>
  <c r="D21" i="3"/>
  <c r="E21" i="3" s="1"/>
  <c r="D17" i="3"/>
  <c r="E17" i="3" s="1"/>
  <c r="D13" i="3"/>
  <c r="E13" i="3" s="1"/>
  <c r="AZ15" i="2"/>
  <c r="AK7" i="2"/>
  <c r="BA13" i="2" s="1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7" i="2"/>
  <c r="T30" i="2"/>
  <c r="AK30" i="2" s="1"/>
  <c r="U30" i="2"/>
  <c r="AL30" i="2" s="1"/>
  <c r="V30" i="2"/>
  <c r="AM30" i="2" s="1"/>
  <c r="W30" i="2"/>
  <c r="AN30" i="2" s="1"/>
  <c r="X30" i="2"/>
  <c r="AO30" i="2" s="1"/>
  <c r="Y30" i="2"/>
  <c r="AP30" i="2" s="1"/>
  <c r="Z30" i="2"/>
  <c r="AQ30" i="2" s="1"/>
  <c r="AA30" i="2"/>
  <c r="AR30" i="2" s="1"/>
  <c r="AB30" i="2"/>
  <c r="AS30" i="2" s="1"/>
  <c r="AC30" i="2"/>
  <c r="AT30" i="2" s="1"/>
  <c r="AD30" i="2"/>
  <c r="AU30" i="2" s="1"/>
  <c r="AE30" i="2"/>
  <c r="AV30" i="2" s="1"/>
  <c r="AF30" i="2"/>
  <c r="AW30" i="2" s="1"/>
  <c r="AG30" i="2"/>
  <c r="AX30" i="2" s="1"/>
  <c r="S30" i="2"/>
  <c r="AJ30" i="2" s="1"/>
  <c r="J13" i="4" l="1"/>
  <c r="O8" i="3" s="1"/>
  <c r="M13" i="4"/>
  <c r="O21" i="3" s="1"/>
  <c r="O13" i="4"/>
  <c r="O24" i="3" s="1"/>
  <c r="K13" i="4"/>
  <c r="O10" i="3" s="1"/>
  <c r="L5" i="3"/>
  <c r="L28" i="3" s="1"/>
  <c r="K28" i="3"/>
  <c r="G15" i="3"/>
  <c r="I15" i="3" s="1"/>
  <c r="J15" i="3" s="1"/>
  <c r="E28" i="3"/>
  <c r="G5" i="3"/>
  <c r="G24" i="3"/>
  <c r="I24" i="3" s="1"/>
  <c r="J24" i="3" s="1"/>
  <c r="G10" i="3"/>
  <c r="I10" i="3" s="1"/>
  <c r="J10" i="3" s="1"/>
  <c r="E10" i="3"/>
  <c r="G21" i="3"/>
  <c r="I21" i="3" s="1"/>
  <c r="J21" i="3" s="1"/>
  <c r="I5" i="3"/>
  <c r="J5" i="3" s="1"/>
  <c r="D28" i="3"/>
  <c r="BA10" i="2"/>
  <c r="BA9" i="2"/>
  <c r="BA14" i="2"/>
  <c r="BC14" i="2" s="1"/>
  <c r="AP34" i="2"/>
  <c r="AP32" i="2"/>
  <c r="BC13" i="2" s="1"/>
  <c r="BA11" i="2"/>
  <c r="BC11" i="2" s="1"/>
  <c r="BA7" i="2"/>
  <c r="BC7" i="2" s="1"/>
  <c r="BA12" i="2"/>
  <c r="BC12" i="2" s="1"/>
  <c r="BA8" i="2"/>
  <c r="BC8" i="2" s="1"/>
  <c r="BA6" i="2"/>
  <c r="BC6" i="2" s="1"/>
  <c r="AZ16" i="2"/>
  <c r="BA15" i="2"/>
  <c r="BC15" i="2" s="1"/>
  <c r="AL33" i="2"/>
  <c r="AL36" i="2"/>
  <c r="BA5" i="2"/>
  <c r="BC5" i="2" s="1"/>
  <c r="AL39" i="2"/>
  <c r="AL38" i="2"/>
  <c r="BA4" i="2"/>
  <c r="AL35" i="2"/>
  <c r="AL32" i="2"/>
  <c r="O28" i="3" l="1"/>
  <c r="G28" i="3"/>
  <c r="J28" i="3"/>
  <c r="BB5" i="2"/>
  <c r="BB12" i="2"/>
  <c r="BB8" i="2"/>
  <c r="BB10" i="2"/>
  <c r="BB14" i="2"/>
  <c r="BB11" i="2"/>
  <c r="BB6" i="2"/>
  <c r="BB13" i="2"/>
  <c r="BB7" i="2"/>
  <c r="BB9" i="2"/>
  <c r="AZ17" i="2"/>
  <c r="BA16" i="2"/>
  <c r="BC16" i="2" s="1"/>
  <c r="BB16" i="2"/>
  <c r="BC9" i="2"/>
  <c r="BC10" i="2"/>
  <c r="AM33" i="2"/>
  <c r="AM36" i="2"/>
  <c r="BB15" i="2"/>
  <c r="AM39" i="2"/>
  <c r="AZ18" i="2" l="1"/>
  <c r="BB17" i="2"/>
  <c r="BA17" i="2"/>
  <c r="BC17" i="2" s="1"/>
  <c r="AZ19" i="2" l="1"/>
  <c r="BB18" i="2"/>
  <c r="BA18" i="2"/>
  <c r="BC18" i="2" s="1"/>
  <c r="AZ20" i="2" l="1"/>
  <c r="BB19" i="2"/>
  <c r="BA19" i="2"/>
  <c r="BC19" i="2" s="1"/>
  <c r="AZ21" i="2" l="1"/>
  <c r="BA20" i="2"/>
  <c r="BC20" i="2" s="1"/>
  <c r="BB20" i="2"/>
  <c r="AZ22" i="2" l="1"/>
  <c r="BB21" i="2"/>
  <c r="BA21" i="2"/>
  <c r="BC21" i="2" s="1"/>
  <c r="AZ23" i="2" l="1"/>
  <c r="BB22" i="2"/>
  <c r="BA22" i="2"/>
  <c r="BC22" i="2" s="1"/>
  <c r="AZ24" i="2" l="1"/>
  <c r="BA23" i="2"/>
  <c r="BC23" i="2" s="1"/>
  <c r="BB23" i="2"/>
  <c r="AZ25" i="2" l="1"/>
  <c r="BB24" i="2"/>
  <c r="BA24" i="2"/>
  <c r="BC24" i="2" s="1"/>
  <c r="AZ26" i="2" l="1"/>
  <c r="BB25" i="2"/>
  <c r="BA25" i="2"/>
  <c r="BC25" i="2" s="1"/>
  <c r="AZ27" i="2" l="1"/>
  <c r="BB26" i="2"/>
  <c r="BA26" i="2"/>
  <c r="BC26" i="2" s="1"/>
  <c r="AZ28" i="2" l="1"/>
  <c r="BA27" i="2"/>
  <c r="BC27" i="2" s="1"/>
  <c r="BB27" i="2"/>
  <c r="AZ29" i="2" l="1"/>
  <c r="BB28" i="2"/>
  <c r="BA28" i="2"/>
  <c r="BC28" i="2" s="1"/>
  <c r="AZ30" i="2" l="1"/>
  <c r="BB29" i="2"/>
  <c r="BA29" i="2"/>
  <c r="BC29" i="2" s="1"/>
  <c r="AZ31" i="2" l="1"/>
  <c r="BB30" i="2"/>
  <c r="BA30" i="2"/>
  <c r="BC30" i="2" s="1"/>
  <c r="AZ32" i="2" l="1"/>
  <c r="BA31" i="2"/>
  <c r="BC31" i="2" s="1"/>
  <c r="BB31" i="2"/>
  <c r="AZ33" i="2" l="1"/>
  <c r="BB32" i="2"/>
  <c r="BA32" i="2"/>
  <c r="BC32" i="2" s="1"/>
  <c r="AZ34" i="2" l="1"/>
  <c r="BB33" i="2"/>
  <c r="BA33" i="2"/>
  <c r="BC33" i="2" s="1"/>
  <c r="AZ35" i="2" l="1"/>
  <c r="BB34" i="2"/>
  <c r="BA34" i="2"/>
  <c r="BC34" i="2" s="1"/>
  <c r="AZ36" i="2" l="1"/>
  <c r="BA35" i="2"/>
  <c r="BC35" i="2" s="1"/>
  <c r="BB35" i="2"/>
  <c r="AZ37" i="2" l="1"/>
  <c r="BB36" i="2"/>
  <c r="BA36" i="2"/>
  <c r="BC36" i="2" s="1"/>
  <c r="AZ38" i="2" l="1"/>
  <c r="BB37" i="2"/>
  <c r="BA37" i="2"/>
  <c r="BC37" i="2" s="1"/>
  <c r="AZ39" i="2" l="1"/>
  <c r="BB38" i="2"/>
  <c r="BA38" i="2"/>
  <c r="BC38" i="2" s="1"/>
  <c r="AZ40" i="2" l="1"/>
  <c r="BA39" i="2"/>
  <c r="BC39" i="2" s="1"/>
  <c r="BB39" i="2"/>
  <c r="AZ41" i="2" l="1"/>
  <c r="BB40" i="2"/>
  <c r="BA40" i="2"/>
  <c r="BC40" i="2" s="1"/>
  <c r="AZ42" i="2" l="1"/>
  <c r="BB41" i="2"/>
  <c r="BA41" i="2"/>
  <c r="BC41" i="2" s="1"/>
  <c r="AZ43" i="2" l="1"/>
  <c r="BB42" i="2"/>
  <c r="BA42" i="2"/>
  <c r="BC42" i="2" s="1"/>
  <c r="AZ44" i="2" l="1"/>
  <c r="BA43" i="2"/>
  <c r="BC43" i="2" s="1"/>
  <c r="BB43" i="2"/>
  <c r="AZ45" i="2" l="1"/>
  <c r="BB44" i="2"/>
  <c r="BA44" i="2"/>
  <c r="BC44" i="2" s="1"/>
  <c r="AZ46" i="2" l="1"/>
  <c r="BB45" i="2"/>
  <c r="BA45" i="2"/>
  <c r="BC45" i="2" s="1"/>
  <c r="AZ47" i="2" l="1"/>
  <c r="BB46" i="2"/>
  <c r="BA46" i="2"/>
  <c r="BC46" i="2" s="1"/>
  <c r="AZ48" i="2" l="1"/>
  <c r="BA47" i="2"/>
  <c r="BC47" i="2" s="1"/>
  <c r="BB47" i="2"/>
  <c r="AZ49" i="2" l="1"/>
  <c r="BB48" i="2"/>
  <c r="BA48" i="2"/>
  <c r="BC48" i="2" s="1"/>
  <c r="AZ50" i="2" l="1"/>
  <c r="BB49" i="2"/>
  <c r="BA49" i="2"/>
  <c r="BC49" i="2" s="1"/>
  <c r="AZ51" i="2" l="1"/>
  <c r="BB50" i="2"/>
  <c r="BA50" i="2"/>
  <c r="BC50" i="2" s="1"/>
  <c r="AZ52" i="2" l="1"/>
  <c r="BA51" i="2"/>
  <c r="BC51" i="2" s="1"/>
  <c r="BB51" i="2"/>
  <c r="AZ53" i="2" l="1"/>
  <c r="BB52" i="2"/>
  <c r="BA52" i="2"/>
  <c r="BC52" i="2" s="1"/>
  <c r="AZ54" i="2" l="1"/>
  <c r="BB53" i="2"/>
  <c r="BA53" i="2"/>
  <c r="BC53" i="2" s="1"/>
  <c r="AZ55" i="2" l="1"/>
  <c r="BB54" i="2"/>
  <c r="BA54" i="2"/>
  <c r="BC54" i="2" s="1"/>
  <c r="AZ56" i="2" l="1"/>
  <c r="BA55" i="2"/>
  <c r="BC55" i="2" s="1"/>
  <c r="BB55" i="2"/>
  <c r="AZ57" i="2" l="1"/>
  <c r="BB56" i="2"/>
  <c r="BA56" i="2"/>
  <c r="BC56" i="2" s="1"/>
  <c r="AZ58" i="2" l="1"/>
  <c r="BB57" i="2"/>
  <c r="BA57" i="2"/>
  <c r="BC57" i="2" s="1"/>
  <c r="AZ59" i="2" l="1"/>
  <c r="BB58" i="2"/>
  <c r="BA58" i="2"/>
  <c r="BC58" i="2" s="1"/>
  <c r="AZ60" i="2" l="1"/>
  <c r="BA59" i="2"/>
  <c r="BC59" i="2" s="1"/>
  <c r="BB59" i="2"/>
  <c r="AZ61" i="2" l="1"/>
  <c r="BB60" i="2"/>
  <c r="BA60" i="2"/>
  <c r="BC60" i="2" s="1"/>
  <c r="AZ62" i="2" l="1"/>
  <c r="BB61" i="2"/>
  <c r="BA61" i="2"/>
  <c r="BC61" i="2" s="1"/>
  <c r="AZ63" i="2" l="1"/>
  <c r="BB62" i="2"/>
  <c r="BA62" i="2"/>
  <c r="BC62" i="2" s="1"/>
  <c r="AZ64" i="2" l="1"/>
  <c r="BA63" i="2"/>
  <c r="BC63" i="2" s="1"/>
  <c r="BB63" i="2"/>
  <c r="AZ65" i="2" l="1"/>
  <c r="BB64" i="2"/>
  <c r="BA64" i="2"/>
  <c r="BC64" i="2" s="1"/>
  <c r="AZ66" i="2" l="1"/>
  <c r="BB65" i="2"/>
  <c r="BA65" i="2"/>
  <c r="BC65" i="2" s="1"/>
  <c r="AZ67" i="2" l="1"/>
  <c r="BB66" i="2"/>
  <c r="BA66" i="2"/>
  <c r="BC66" i="2" s="1"/>
  <c r="AZ68" i="2" l="1"/>
  <c r="BA67" i="2"/>
  <c r="BC67" i="2" s="1"/>
  <c r="BB67" i="2"/>
  <c r="AZ69" i="2" l="1"/>
  <c r="BB68" i="2"/>
  <c r="BA68" i="2"/>
  <c r="BC68" i="2" s="1"/>
  <c r="AZ70" i="2" l="1"/>
  <c r="BB69" i="2"/>
  <c r="BA69" i="2"/>
  <c r="BC69" i="2" s="1"/>
  <c r="AZ71" i="2" l="1"/>
  <c r="BB70" i="2"/>
  <c r="BA70" i="2"/>
  <c r="BC70" i="2" s="1"/>
  <c r="AZ72" i="2" l="1"/>
  <c r="BA71" i="2"/>
  <c r="BC71" i="2" s="1"/>
  <c r="BB71" i="2"/>
  <c r="AZ73" i="2" l="1"/>
  <c r="BB72" i="2"/>
  <c r="BA72" i="2"/>
  <c r="BC72" i="2" s="1"/>
  <c r="AZ74" i="2" l="1"/>
  <c r="BB73" i="2"/>
  <c r="BA73" i="2"/>
  <c r="BC73" i="2" s="1"/>
  <c r="AZ75" i="2" l="1"/>
  <c r="BB74" i="2"/>
  <c r="BA74" i="2"/>
  <c r="BC74" i="2" s="1"/>
  <c r="AZ76" i="2" l="1"/>
  <c r="BA75" i="2"/>
  <c r="BC75" i="2" s="1"/>
  <c r="BB75" i="2"/>
  <c r="AZ77" i="2" l="1"/>
  <c r="BB76" i="2"/>
  <c r="BA76" i="2"/>
  <c r="BC76" i="2" s="1"/>
  <c r="AZ78" i="2" l="1"/>
  <c r="BB77" i="2"/>
  <c r="BA77" i="2"/>
  <c r="BC77" i="2" s="1"/>
  <c r="AZ79" i="2" l="1"/>
  <c r="BB78" i="2"/>
  <c r="BA78" i="2"/>
  <c r="BC78" i="2" s="1"/>
  <c r="AZ80" i="2" l="1"/>
  <c r="BA79" i="2"/>
  <c r="BC79" i="2" s="1"/>
  <c r="BB79" i="2"/>
  <c r="AZ81" i="2" l="1"/>
  <c r="BB80" i="2"/>
  <c r="BA80" i="2"/>
  <c r="BC80" i="2" s="1"/>
  <c r="AZ82" i="2" l="1"/>
  <c r="BB81" i="2"/>
  <c r="BA81" i="2"/>
  <c r="BC81" i="2" s="1"/>
  <c r="AZ83" i="2" l="1"/>
  <c r="BB82" i="2"/>
  <c r="BA82" i="2"/>
  <c r="BC82" i="2" s="1"/>
  <c r="AZ84" i="2" l="1"/>
  <c r="BA83" i="2"/>
  <c r="BC83" i="2" s="1"/>
  <c r="BB83" i="2"/>
  <c r="AZ85" i="2" l="1"/>
  <c r="BB84" i="2"/>
  <c r="BA84" i="2"/>
  <c r="BC84" i="2" s="1"/>
  <c r="AZ86" i="2" l="1"/>
  <c r="BB85" i="2"/>
  <c r="BA85" i="2"/>
  <c r="BC85" i="2" s="1"/>
  <c r="AZ87" i="2" l="1"/>
  <c r="BB86" i="2"/>
  <c r="BA86" i="2"/>
  <c r="BC86" i="2" s="1"/>
  <c r="AZ88" i="2" l="1"/>
  <c r="BA87" i="2"/>
  <c r="BC87" i="2" s="1"/>
  <c r="BB87" i="2"/>
  <c r="AZ89" i="2" l="1"/>
  <c r="BB88" i="2"/>
  <c r="BA88" i="2"/>
  <c r="BC88" i="2" s="1"/>
  <c r="AZ90" i="2" l="1"/>
  <c r="BB89" i="2"/>
  <c r="BA89" i="2"/>
  <c r="BC89" i="2" s="1"/>
  <c r="AZ91" i="2" l="1"/>
  <c r="BB90" i="2"/>
  <c r="BA90" i="2"/>
  <c r="BC90" i="2" s="1"/>
  <c r="AZ92" i="2" l="1"/>
  <c r="BA91" i="2"/>
  <c r="BC91" i="2" s="1"/>
  <c r="BB91" i="2"/>
  <c r="BB92" i="2" l="1"/>
  <c r="BA92" i="2"/>
  <c r="BC92" i="2" s="1"/>
</calcChain>
</file>

<file path=xl/sharedStrings.xml><?xml version="1.0" encoding="utf-8"?>
<sst xmlns="http://schemas.openxmlformats.org/spreadsheetml/2006/main" count="310" uniqueCount="98">
  <si>
    <t>www.volby.cz</t>
  </si>
  <si>
    <t>Volby do Poslanecké sněmovny Parlamentu České republiky konané ve dnech 25.10. – 26.10.2013</t>
  </si>
  <si>
    <t>Počty hlasů pro strany</t>
  </si>
  <si>
    <t>Celkem</t>
  </si>
  <si>
    <t>ČR</t>
  </si>
  <si>
    <t>Hlavní</t>
  </si>
  <si>
    <t>město</t>
  </si>
  <si>
    <t>Praha</t>
  </si>
  <si>
    <t>Středo-</t>
  </si>
  <si>
    <t>český</t>
  </si>
  <si>
    <t>kraj</t>
  </si>
  <si>
    <t>Jiho-</t>
  </si>
  <si>
    <t>Plzeň-</t>
  </si>
  <si>
    <t>ský</t>
  </si>
  <si>
    <t>Karlo-</t>
  </si>
  <si>
    <t>varský</t>
  </si>
  <si>
    <t>Ústecký</t>
  </si>
  <si>
    <t>Libe-</t>
  </si>
  <si>
    <t>recký</t>
  </si>
  <si>
    <t>Králové-</t>
  </si>
  <si>
    <t>hradecký</t>
  </si>
  <si>
    <t>Pardu-</t>
  </si>
  <si>
    <t>bický</t>
  </si>
  <si>
    <t>Kraj</t>
  </si>
  <si>
    <t>Vyso-</t>
  </si>
  <si>
    <t>čina</t>
  </si>
  <si>
    <t>Jihomo-</t>
  </si>
  <si>
    <t>ravský</t>
  </si>
  <si>
    <t>Olo-</t>
  </si>
  <si>
    <t>moucký</t>
  </si>
  <si>
    <t>Zlínský</t>
  </si>
  <si>
    <t>Moravsko-</t>
  </si>
  <si>
    <t>slezský</t>
  </si>
  <si>
    <t>1 ČSSD</t>
  </si>
  <si>
    <t>2 Svobodní</t>
  </si>
  <si>
    <t>3 Piráti</t>
  </si>
  <si>
    <t>4 TOP 09</t>
  </si>
  <si>
    <t>5 HLVZHŮRU</t>
  </si>
  <si>
    <t>6 ODS</t>
  </si>
  <si>
    <t>7 RDS</t>
  </si>
  <si>
    <t>8 KAN</t>
  </si>
  <si>
    <t>9 Změna</t>
  </si>
  <si>
    <t>10 SsČR</t>
  </si>
  <si>
    <t>11 KDU-ČSL</t>
  </si>
  <si>
    <t>12 PB</t>
  </si>
  <si>
    <t>13 Suveren.</t>
  </si>
  <si>
    <t>14 ANEO</t>
  </si>
  <si>
    <t>15 SPOZ</t>
  </si>
  <si>
    <t>16 OBČ_2011</t>
  </si>
  <si>
    <t>17 Úsvit</t>
  </si>
  <si>
    <t>18 DSSS</t>
  </si>
  <si>
    <t>20 ANO 2011</t>
  </si>
  <si>
    <t>21 KSČM</t>
  </si>
  <si>
    <t>22 LEV 21</t>
  </si>
  <si>
    <t>23 SZ</t>
  </si>
  <si>
    <t>24 KČ</t>
  </si>
  <si>
    <t>Platné hlasy celkem</t>
  </si>
  <si>
    <t>© Český statistický úřad, 2013</t>
  </si>
  <si>
    <t>Datum a čas generování stránky:  15/10/2017 09:24:15</t>
  </si>
  <si>
    <t>Přehled zisků mandátů</t>
  </si>
  <si>
    <t>Počty hlasů na mandát</t>
  </si>
  <si>
    <t>Minimum pro stranu v kraji</t>
  </si>
  <si>
    <t>Maximum pro stranu v kraji</t>
  </si>
  <si>
    <t>Max/min</t>
  </si>
  <si>
    <t>Minimum pro stranu v ČR</t>
  </si>
  <si>
    <t>Maximum pro stranu v ČR</t>
  </si>
  <si>
    <t>Minimum pro mandát v kraji</t>
  </si>
  <si>
    <t>Maximum pro mandát v kraji</t>
  </si>
  <si>
    <t>EDF</t>
  </si>
  <si>
    <t>MDF</t>
  </si>
  <si>
    <t>Průměr</t>
  </si>
  <si>
    <t>Výb. StD</t>
  </si>
  <si>
    <t>Medián</t>
  </si>
  <si>
    <t>Nad republikovým 5% kvórem</t>
  </si>
  <si>
    <t>Procent</t>
  </si>
  <si>
    <t>Mandátů desetinově</t>
  </si>
  <si>
    <t>Hlasů</t>
  </si>
  <si>
    <t>Nad 5%</t>
  </si>
  <si>
    <r>
      <t>Mandátů</t>
    </r>
    <r>
      <rPr>
        <b/>
        <sz val="11"/>
        <color theme="1"/>
        <rFont val="Calibri"/>
        <family val="2"/>
        <charset val="238"/>
        <scheme val="minor"/>
      </rPr>
      <t xml:space="preserve"> zaokrouhlením</t>
    </r>
  </si>
  <si>
    <r>
      <t>Mandátů</t>
    </r>
    <r>
      <rPr>
        <b/>
        <sz val="11"/>
        <color theme="1"/>
        <rFont val="Calibri"/>
        <family val="2"/>
        <charset val="238"/>
        <scheme val="minor"/>
      </rPr>
      <t xml:space="preserve"> d΄Hondtova</t>
    </r>
    <r>
      <rPr>
        <sz val="11"/>
        <color theme="1"/>
        <rFont val="Calibri"/>
        <family val="2"/>
        <charset val="238"/>
        <scheme val="minor"/>
      </rPr>
      <t xml:space="preserve"> metoda</t>
    </r>
  </si>
  <si>
    <t>Hagenbach – Bishoffova 1</t>
  </si>
  <si>
    <t>Hagenbach – Bishoffova 2</t>
  </si>
  <si>
    <t>Hagenbach – Bishoffova zbytek</t>
  </si>
  <si>
    <t>Man. číslo</t>
  </si>
  <si>
    <t>Hagenbach Bishoffova pořadí zbytku</t>
  </si>
  <si>
    <t>d΄Hondtova metoda</t>
  </si>
  <si>
    <t>Dělitel 1</t>
  </si>
  <si>
    <t>Dělitel 2</t>
  </si>
  <si>
    <t>Dělitel 3</t>
  </si>
  <si>
    <t>Dělitel 4</t>
  </si>
  <si>
    <t>Dělitel 5</t>
  </si>
  <si>
    <t>Dělitel … až do počtu kandidátů na kandidátce</t>
  </si>
  <si>
    <t>…</t>
  </si>
  <si>
    <t>Data:</t>
  </si>
  <si>
    <t>Metody:</t>
  </si>
  <si>
    <t>https://volby.cz/</t>
  </si>
  <si>
    <t xml:space="preserve">https://www.czso.cz/csu/czso/metody_pro_prepocet_hlasu_na_mandaty </t>
  </si>
  <si>
    <t xml:space="preserve">ZÁKON 247/1995 Sb. o volbách do Parlamentu České republiky, § 48-50,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</si>
</sst>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u/>
      <sz val="18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0" fillId="0" borderId="10" xfId="0" applyBorder="1"/>
    <xf numFmtId="3" fontId="0" fillId="0" borderId="0" xfId="0" applyNumberFormat="1"/>
    <xf numFmtId="0" fontId="0" fillId="35" borderId="0" xfId="0" applyFill="1"/>
    <xf numFmtId="3" fontId="0" fillId="35" borderId="0" xfId="0" applyNumberFormat="1" applyFill="1"/>
    <xf numFmtId="3" fontId="0" fillId="0" borderId="0" xfId="0" applyNumberFormat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19" fillId="0" borderId="0" xfId="43" applyFont="1"/>
    <xf numFmtId="0" fontId="20" fillId="0" borderId="0" xfId="0" applyFont="1"/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/>
    <xf numFmtId="2" fontId="20" fillId="0" borderId="0" xfId="0" applyNumberFormat="1" applyFont="1"/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3" fontId="20" fillId="35" borderId="22" xfId="0" applyNumberFormat="1" applyFont="1" applyFill="1" applyBorder="1" applyAlignment="1">
      <alignment wrapText="1"/>
    </xf>
    <xf numFmtId="3" fontId="20" fillId="33" borderId="19" xfId="0" applyNumberFormat="1" applyFont="1" applyFill="1" applyBorder="1" applyAlignment="1">
      <alignment wrapText="1"/>
    </xf>
    <xf numFmtId="3" fontId="20" fillId="33" borderId="14" xfId="0" applyNumberFormat="1" applyFont="1" applyFill="1" applyBorder="1" applyAlignment="1">
      <alignment wrapText="1"/>
    </xf>
    <xf numFmtId="3" fontId="20" fillId="33" borderId="15" xfId="0" applyNumberFormat="1" applyFont="1" applyFill="1" applyBorder="1" applyAlignment="1">
      <alignment wrapText="1"/>
    </xf>
    <xf numFmtId="3" fontId="20" fillId="35" borderId="23" xfId="0" applyNumberFormat="1" applyFont="1" applyFill="1" applyBorder="1" applyAlignment="1">
      <alignment wrapText="1"/>
    </xf>
    <xf numFmtId="3" fontId="20" fillId="33" borderId="20" xfId="0" applyNumberFormat="1" applyFont="1" applyFill="1" applyBorder="1" applyAlignment="1">
      <alignment wrapText="1"/>
    </xf>
    <xf numFmtId="3" fontId="20" fillId="33" borderId="10" xfId="0" applyNumberFormat="1" applyFont="1" applyFill="1" applyBorder="1" applyAlignment="1">
      <alignment wrapText="1"/>
    </xf>
    <xf numFmtId="3" fontId="20" fillId="33" borderId="16" xfId="0" applyNumberFormat="1" applyFont="1" applyFill="1" applyBorder="1" applyAlignment="1">
      <alignment wrapText="1"/>
    </xf>
    <xf numFmtId="3" fontId="20" fillId="35" borderId="24" xfId="0" applyNumberFormat="1" applyFont="1" applyFill="1" applyBorder="1" applyAlignment="1">
      <alignment wrapText="1"/>
    </xf>
    <xf numFmtId="3" fontId="20" fillId="33" borderId="21" xfId="0" applyNumberFormat="1" applyFont="1" applyFill="1" applyBorder="1" applyAlignment="1">
      <alignment wrapText="1"/>
    </xf>
    <xf numFmtId="3" fontId="20" fillId="33" borderId="17" xfId="0" applyNumberFormat="1" applyFont="1" applyFill="1" applyBorder="1" applyAlignment="1">
      <alignment wrapText="1"/>
    </xf>
    <xf numFmtId="3" fontId="20" fillId="33" borderId="18" xfId="0" applyNumberFormat="1" applyFont="1" applyFill="1" applyBorder="1" applyAlignment="1">
      <alignment wrapText="1"/>
    </xf>
    <xf numFmtId="3" fontId="20" fillId="0" borderId="10" xfId="0" applyNumberFormat="1" applyFont="1" applyBorder="1"/>
    <xf numFmtId="3" fontId="20" fillId="0" borderId="12" xfId="0" applyNumberFormat="1" applyFont="1" applyBorder="1" applyAlignment="1">
      <alignment wrapText="1"/>
    </xf>
    <xf numFmtId="3" fontId="20" fillId="34" borderId="25" xfId="0" applyNumberFormat="1" applyFont="1" applyFill="1" applyBorder="1" applyAlignment="1">
      <alignment wrapText="1"/>
    </xf>
    <xf numFmtId="3" fontId="20" fillId="34" borderId="26" xfId="0" applyNumberFormat="1" applyFont="1" applyFill="1" applyBorder="1" applyAlignment="1">
      <alignment wrapText="1"/>
    </xf>
    <xf numFmtId="3" fontId="20" fillId="34" borderId="27" xfId="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0" fillId="0" borderId="10" xfId="0" applyFont="1" applyBorder="1"/>
    <xf numFmtId="9" fontId="20" fillId="0" borderId="10" xfId="1" applyFont="1" applyBorder="1"/>
    <xf numFmtId="0" fontId="24" fillId="37" borderId="37" xfId="0" applyFont="1" applyFill="1" applyBorder="1"/>
    <xf numFmtId="0" fontId="24" fillId="37" borderId="34" xfId="0" applyFont="1" applyFill="1" applyBorder="1"/>
    <xf numFmtId="0" fontId="25" fillId="37" borderId="35" xfId="43" applyFont="1" applyFill="1" applyBorder="1"/>
    <xf numFmtId="0" fontId="24" fillId="37" borderId="35" xfId="0" applyFont="1" applyFill="1" applyBorder="1"/>
    <xf numFmtId="0" fontId="20" fillId="37" borderId="35" xfId="0" applyFont="1" applyFill="1" applyBorder="1"/>
    <xf numFmtId="0" fontId="20" fillId="37" borderId="36" xfId="0" applyFont="1" applyFill="1" applyBorder="1"/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26" fillId="0" borderId="0" xfId="0" applyFont="1"/>
    <xf numFmtId="3" fontId="27" fillId="36" borderId="11" xfId="0" applyNumberFormat="1" applyFont="1" applyFill="1" applyBorder="1"/>
    <xf numFmtId="3" fontId="27" fillId="36" borderId="10" xfId="0" applyNumberFormat="1" applyFont="1" applyFill="1" applyBorder="1"/>
    <xf numFmtId="0" fontId="28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7" borderId="22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29" fillId="37" borderId="23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wrapText="1"/>
    </xf>
    <xf numFmtId="9" fontId="26" fillId="0" borderId="10" xfId="1" applyNumberFormat="1" applyFont="1" applyBorder="1" applyAlignment="1">
      <alignment wrapText="1"/>
    </xf>
    <xf numFmtId="165" fontId="26" fillId="0" borderId="10" xfId="44" applyNumberFormat="1" applyFont="1" applyBorder="1" applyAlignment="1">
      <alignment horizontal="right" vertical="center" wrapText="1"/>
    </xf>
    <xf numFmtId="3" fontId="26" fillId="0" borderId="10" xfId="0" applyNumberFormat="1" applyFont="1" applyBorder="1"/>
    <xf numFmtId="9" fontId="26" fillId="0" borderId="10" xfId="1" applyNumberFormat="1" applyFont="1" applyBorder="1"/>
    <xf numFmtId="2" fontId="26" fillId="0" borderId="13" xfId="0" applyNumberFormat="1" applyFont="1" applyBorder="1"/>
    <xf numFmtId="1" fontId="28" fillId="37" borderId="23" xfId="0" applyNumberFormat="1" applyFont="1" applyFill="1" applyBorder="1" applyAlignment="1">
      <alignment horizontal="center" vertical="center"/>
    </xf>
    <xf numFmtId="1" fontId="26" fillId="0" borderId="20" xfId="0" applyNumberFormat="1" applyFont="1" applyBorder="1"/>
    <xf numFmtId="3" fontId="26" fillId="38" borderId="13" xfId="0" applyNumberFormat="1" applyFont="1" applyFill="1" applyBorder="1"/>
    <xf numFmtId="0" fontId="28" fillId="37" borderId="23" xfId="0" applyFont="1" applyFill="1" applyBorder="1" applyAlignment="1">
      <alignment horizontal="center" vertical="center"/>
    </xf>
    <xf numFmtId="0" fontId="26" fillId="0" borderId="10" xfId="0" applyFont="1" applyBorder="1"/>
    <xf numFmtId="9" fontId="26" fillId="0" borderId="10" xfId="0" applyNumberFormat="1" applyFont="1" applyBorder="1"/>
    <xf numFmtId="0" fontId="26" fillId="0" borderId="13" xfId="0" applyFont="1" applyBorder="1"/>
    <xf numFmtId="0" fontId="26" fillId="0" borderId="20" xfId="0" applyFont="1" applyBorder="1"/>
    <xf numFmtId="3" fontId="26" fillId="0" borderId="13" xfId="0" applyNumberFormat="1" applyFont="1" applyBorder="1"/>
    <xf numFmtId="0" fontId="26" fillId="37" borderId="23" xfId="0" applyFont="1" applyFill="1" applyBorder="1"/>
    <xf numFmtId="0" fontId="26" fillId="0" borderId="30" xfId="0" applyFont="1" applyBorder="1"/>
    <xf numFmtId="164" fontId="26" fillId="0" borderId="10" xfId="1" applyNumberFormat="1" applyFont="1" applyBorder="1" applyAlignment="1">
      <alignment wrapText="1"/>
    </xf>
    <xf numFmtId="3" fontId="28" fillId="35" borderId="31" xfId="0" applyNumberFormat="1" applyFont="1" applyFill="1" applyBorder="1" applyAlignment="1">
      <alignment horizontal="center" vertical="center"/>
    </xf>
    <xf numFmtId="1" fontId="28" fillId="39" borderId="32" xfId="0" applyNumberFormat="1" applyFont="1" applyFill="1" applyBorder="1"/>
    <xf numFmtId="3" fontId="26" fillId="0" borderId="33" xfId="0" applyNumberFormat="1" applyFont="1" applyBorder="1" applyAlignment="1">
      <alignment wrapText="1"/>
    </xf>
    <xf numFmtId="1" fontId="26" fillId="0" borderId="32" xfId="0" applyNumberFormat="1" applyFont="1" applyBorder="1"/>
    <xf numFmtId="0" fontId="28" fillId="0" borderId="0" xfId="0" applyFont="1"/>
    <xf numFmtId="0" fontId="25" fillId="37" borderId="38" xfId="43" applyFont="1" applyFill="1" applyBorder="1"/>
    <xf numFmtId="0" fontId="24" fillId="37" borderId="38" xfId="0" applyFont="1" applyFill="1" applyBorder="1"/>
    <xf numFmtId="0" fontId="20" fillId="37" borderId="38" xfId="0" applyFont="1" applyFill="1" applyBorder="1"/>
    <xf numFmtId="0" fontId="20" fillId="37" borderId="39" xfId="0" applyFont="1" applyFill="1" applyBorder="1"/>
    <xf numFmtId="0" fontId="22" fillId="40" borderId="13" xfId="0" applyFont="1" applyFill="1" applyBorder="1" applyAlignment="1">
      <alignment horizontal="left" vertical="center"/>
    </xf>
    <xf numFmtId="0" fontId="22" fillId="40" borderId="33" xfId="0" applyFont="1" applyFill="1" applyBorder="1" applyAlignment="1">
      <alignment horizontal="left" vertical="center"/>
    </xf>
    <xf numFmtId="0" fontId="22" fillId="40" borderId="20" xfId="0" applyFont="1" applyFill="1" applyBorder="1" applyAlignment="1">
      <alignment horizontal="left" vertical="center"/>
    </xf>
  </cellXfs>
  <cellStyles count="45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Čárka" xfId="44" builtinId="3"/>
    <cellStyle name="Hypertextový odkaz" xfId="43" builtinId="8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centa" xfId="1" builtinId="5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6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14471329149261E-2"/>
          <c:y val="2.434974672428801E-2"/>
          <c:w val="0.92817164330659663"/>
          <c:h val="0.80476313814376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'Počty hlasů pro strany _ volby.'!$BB$4</c:f>
              <c:strCache>
                <c:ptCount val="1"/>
                <c:pt idx="0">
                  <c:v>EDF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'Počty hlasů pro strany _ volby.'!$BA$5:$BA$92</c:f>
              <c:numCache>
                <c:formatCode>#,##0</c:formatCode>
                <c:ptCount val="88"/>
                <c:pt idx="0">
                  <c:v>13078.5</c:v>
                </c:pt>
                <c:pt idx="1">
                  <c:v>13092.5</c:v>
                </c:pt>
                <c:pt idx="2">
                  <c:v>14848</c:v>
                </c:pt>
                <c:pt idx="3">
                  <c:v>15433.5</c:v>
                </c:pt>
                <c:pt idx="4">
                  <c:v>16145</c:v>
                </c:pt>
                <c:pt idx="5">
                  <c:v>16269.333333333334</c:v>
                </c:pt>
                <c:pt idx="6">
                  <c:v>17097.5</c:v>
                </c:pt>
                <c:pt idx="7">
                  <c:v>17523</c:v>
                </c:pt>
                <c:pt idx="8">
                  <c:v>17558.25</c:v>
                </c:pt>
                <c:pt idx="9">
                  <c:v>17594.5</c:v>
                </c:pt>
                <c:pt idx="10">
                  <c:v>17912</c:v>
                </c:pt>
                <c:pt idx="11">
                  <c:v>17938</c:v>
                </c:pt>
                <c:pt idx="12">
                  <c:v>17996.5</c:v>
                </c:pt>
                <c:pt idx="13">
                  <c:v>18029.666666666668</c:v>
                </c:pt>
                <c:pt idx="14">
                  <c:v>18167</c:v>
                </c:pt>
                <c:pt idx="15">
                  <c:v>18407</c:v>
                </c:pt>
                <c:pt idx="16">
                  <c:v>18516</c:v>
                </c:pt>
                <c:pt idx="17">
                  <c:v>18610</c:v>
                </c:pt>
                <c:pt idx="18">
                  <c:v>18689</c:v>
                </c:pt>
                <c:pt idx="19">
                  <c:v>18758</c:v>
                </c:pt>
                <c:pt idx="20">
                  <c:v>19019</c:v>
                </c:pt>
                <c:pt idx="21">
                  <c:v>19049.5</c:v>
                </c:pt>
                <c:pt idx="22">
                  <c:v>19093.666666666668</c:v>
                </c:pt>
                <c:pt idx="23">
                  <c:v>19282</c:v>
                </c:pt>
                <c:pt idx="24">
                  <c:v>19292.666666666668</c:v>
                </c:pt>
                <c:pt idx="25">
                  <c:v>19300</c:v>
                </c:pt>
                <c:pt idx="26">
                  <c:v>19312.8</c:v>
                </c:pt>
                <c:pt idx="27">
                  <c:v>19523.5</c:v>
                </c:pt>
                <c:pt idx="28">
                  <c:v>19642.666666666668</c:v>
                </c:pt>
                <c:pt idx="29">
                  <c:v>19693</c:v>
                </c:pt>
                <c:pt idx="30">
                  <c:v>19857</c:v>
                </c:pt>
                <c:pt idx="31">
                  <c:v>19880</c:v>
                </c:pt>
                <c:pt idx="32">
                  <c:v>19901.8</c:v>
                </c:pt>
                <c:pt idx="33">
                  <c:v>19933</c:v>
                </c:pt>
                <c:pt idx="34">
                  <c:v>19936</c:v>
                </c:pt>
                <c:pt idx="35">
                  <c:v>19982.2</c:v>
                </c:pt>
                <c:pt idx="36">
                  <c:v>20015.5</c:v>
                </c:pt>
                <c:pt idx="37">
                  <c:v>20104.333333333332</c:v>
                </c:pt>
                <c:pt idx="38">
                  <c:v>20127.5</c:v>
                </c:pt>
                <c:pt idx="39">
                  <c:v>20520</c:v>
                </c:pt>
                <c:pt idx="40">
                  <c:v>20603.5</c:v>
                </c:pt>
                <c:pt idx="41">
                  <c:v>20667</c:v>
                </c:pt>
                <c:pt idx="42">
                  <c:v>20749</c:v>
                </c:pt>
                <c:pt idx="43">
                  <c:v>20764.5</c:v>
                </c:pt>
                <c:pt idx="44">
                  <c:v>20828.857142857141</c:v>
                </c:pt>
                <c:pt idx="45">
                  <c:v>20831</c:v>
                </c:pt>
                <c:pt idx="46">
                  <c:v>20997.333333333332</c:v>
                </c:pt>
                <c:pt idx="47">
                  <c:v>21130</c:v>
                </c:pt>
                <c:pt idx="48">
                  <c:v>21508.5</c:v>
                </c:pt>
                <c:pt idx="49">
                  <c:v>21511.666666666668</c:v>
                </c:pt>
                <c:pt idx="50">
                  <c:v>21863.5</c:v>
                </c:pt>
                <c:pt idx="51">
                  <c:v>21947.333333333332</c:v>
                </c:pt>
                <c:pt idx="52">
                  <c:v>22023</c:v>
                </c:pt>
                <c:pt idx="53">
                  <c:v>22098.5</c:v>
                </c:pt>
                <c:pt idx="54">
                  <c:v>22132</c:v>
                </c:pt>
                <c:pt idx="55">
                  <c:v>22583.666666666668</c:v>
                </c:pt>
                <c:pt idx="56">
                  <c:v>22619.5</c:v>
                </c:pt>
                <c:pt idx="57">
                  <c:v>22919.333333333332</c:v>
                </c:pt>
                <c:pt idx="58">
                  <c:v>22981.5</c:v>
                </c:pt>
                <c:pt idx="59">
                  <c:v>23609</c:v>
                </c:pt>
                <c:pt idx="60">
                  <c:v>23769</c:v>
                </c:pt>
                <c:pt idx="61">
                  <c:v>24210</c:v>
                </c:pt>
                <c:pt idx="62">
                  <c:v>24221.25</c:v>
                </c:pt>
                <c:pt idx="63">
                  <c:v>24987.5</c:v>
                </c:pt>
                <c:pt idx="64">
                  <c:v>25166</c:v>
                </c:pt>
                <c:pt idx="65">
                  <c:v>25338.5</c:v>
                </c:pt>
                <c:pt idx="66">
                  <c:v>25435</c:v>
                </c:pt>
                <c:pt idx="67">
                  <c:v>25473</c:v>
                </c:pt>
                <c:pt idx="68">
                  <c:v>25596.5</c:v>
                </c:pt>
                <c:pt idx="69">
                  <c:v>25845</c:v>
                </c:pt>
                <c:pt idx="70">
                  <c:v>25961</c:v>
                </c:pt>
                <c:pt idx="71">
                  <c:v>26249.5</c:v>
                </c:pt>
                <c:pt idx="72">
                  <c:v>26405</c:v>
                </c:pt>
                <c:pt idx="73">
                  <c:v>27032</c:v>
                </c:pt>
                <c:pt idx="74">
                  <c:v>27225</c:v>
                </c:pt>
                <c:pt idx="75">
                  <c:v>27643</c:v>
                </c:pt>
                <c:pt idx="76">
                  <c:v>27643</c:v>
                </c:pt>
                <c:pt idx="77">
                  <c:v>27797</c:v>
                </c:pt>
                <c:pt idx="78">
                  <c:v>28036</c:v>
                </c:pt>
                <c:pt idx="79">
                  <c:v>28112</c:v>
                </c:pt>
                <c:pt idx="80">
                  <c:v>28746</c:v>
                </c:pt>
                <c:pt idx="81">
                  <c:v>29132</c:v>
                </c:pt>
                <c:pt idx="82">
                  <c:v>30056</c:v>
                </c:pt>
                <c:pt idx="83">
                  <c:v>30132</c:v>
                </c:pt>
                <c:pt idx="84">
                  <c:v>32051</c:v>
                </c:pt>
                <c:pt idx="85">
                  <c:v>34058</c:v>
                </c:pt>
                <c:pt idx="86">
                  <c:v>35360</c:v>
                </c:pt>
                <c:pt idx="87">
                  <c:v>37258</c:v>
                </c:pt>
              </c:numCache>
            </c:numRef>
          </c:xVal>
          <c:yVal>
            <c:numRef>
              <c:f>'Počty hlasů pro strany _ volby.'!$BB$5:$BB$92</c:f>
              <c:numCache>
                <c:formatCode>0.00</c:formatCode>
                <c:ptCount val="88"/>
                <c:pt idx="0">
                  <c:v>1.1363636363636364E-2</c:v>
                </c:pt>
                <c:pt idx="1">
                  <c:v>2.2727272727272728E-2</c:v>
                </c:pt>
                <c:pt idx="2">
                  <c:v>3.4090909090909088E-2</c:v>
                </c:pt>
                <c:pt idx="3">
                  <c:v>4.5454545454545456E-2</c:v>
                </c:pt>
                <c:pt idx="4">
                  <c:v>5.6818181818181816E-2</c:v>
                </c:pt>
                <c:pt idx="5">
                  <c:v>6.8181818181818177E-2</c:v>
                </c:pt>
                <c:pt idx="6">
                  <c:v>7.9545454545454544E-2</c:v>
                </c:pt>
                <c:pt idx="7">
                  <c:v>9.0909090909090912E-2</c:v>
                </c:pt>
                <c:pt idx="8">
                  <c:v>0.10227272727272728</c:v>
                </c:pt>
                <c:pt idx="9">
                  <c:v>0.11363636363636363</c:v>
                </c:pt>
                <c:pt idx="10">
                  <c:v>0.125</c:v>
                </c:pt>
                <c:pt idx="11">
                  <c:v>0.13636363636363635</c:v>
                </c:pt>
                <c:pt idx="12">
                  <c:v>0.14772727272727273</c:v>
                </c:pt>
                <c:pt idx="13">
                  <c:v>0.15909090909090909</c:v>
                </c:pt>
                <c:pt idx="14">
                  <c:v>0.17045454545454544</c:v>
                </c:pt>
                <c:pt idx="15">
                  <c:v>0.18181818181818182</c:v>
                </c:pt>
                <c:pt idx="16">
                  <c:v>0.19318181818181818</c:v>
                </c:pt>
                <c:pt idx="17">
                  <c:v>0.20454545454545456</c:v>
                </c:pt>
                <c:pt idx="18">
                  <c:v>0.21590909090909091</c:v>
                </c:pt>
                <c:pt idx="19">
                  <c:v>0.22727272727272727</c:v>
                </c:pt>
                <c:pt idx="20">
                  <c:v>0.23863636363636365</c:v>
                </c:pt>
                <c:pt idx="21">
                  <c:v>0.25</c:v>
                </c:pt>
                <c:pt idx="22">
                  <c:v>0.26136363636363635</c:v>
                </c:pt>
                <c:pt idx="23">
                  <c:v>0.27272727272727271</c:v>
                </c:pt>
                <c:pt idx="24">
                  <c:v>0.28409090909090912</c:v>
                </c:pt>
                <c:pt idx="25">
                  <c:v>0.29545454545454547</c:v>
                </c:pt>
                <c:pt idx="26">
                  <c:v>0.30681818181818182</c:v>
                </c:pt>
                <c:pt idx="27">
                  <c:v>0.31818181818181818</c:v>
                </c:pt>
                <c:pt idx="28">
                  <c:v>0.32954545454545453</c:v>
                </c:pt>
                <c:pt idx="29">
                  <c:v>0.34090909090909088</c:v>
                </c:pt>
                <c:pt idx="30">
                  <c:v>0.35227272727272729</c:v>
                </c:pt>
                <c:pt idx="31">
                  <c:v>0.36363636363636365</c:v>
                </c:pt>
                <c:pt idx="32">
                  <c:v>0.375</c:v>
                </c:pt>
                <c:pt idx="33">
                  <c:v>0.38636363636363635</c:v>
                </c:pt>
                <c:pt idx="34">
                  <c:v>0.39772727272727271</c:v>
                </c:pt>
                <c:pt idx="35">
                  <c:v>0.40909090909090912</c:v>
                </c:pt>
                <c:pt idx="36">
                  <c:v>0.42045454545454547</c:v>
                </c:pt>
                <c:pt idx="37">
                  <c:v>0.43181818181818182</c:v>
                </c:pt>
                <c:pt idx="38">
                  <c:v>0.44318181818181818</c:v>
                </c:pt>
                <c:pt idx="39">
                  <c:v>0.45454545454545453</c:v>
                </c:pt>
                <c:pt idx="40">
                  <c:v>0.46590909090909088</c:v>
                </c:pt>
                <c:pt idx="41">
                  <c:v>0.47727272727272729</c:v>
                </c:pt>
                <c:pt idx="42">
                  <c:v>0.48863636363636365</c:v>
                </c:pt>
                <c:pt idx="43">
                  <c:v>0.5</c:v>
                </c:pt>
                <c:pt idx="44">
                  <c:v>0.51136363636363635</c:v>
                </c:pt>
                <c:pt idx="45">
                  <c:v>0.52272727272727271</c:v>
                </c:pt>
                <c:pt idx="46">
                  <c:v>0.53409090909090906</c:v>
                </c:pt>
                <c:pt idx="47">
                  <c:v>0.54545454545454541</c:v>
                </c:pt>
                <c:pt idx="48">
                  <c:v>0.55681818181818177</c:v>
                </c:pt>
                <c:pt idx="49">
                  <c:v>0.56818181818181823</c:v>
                </c:pt>
                <c:pt idx="50">
                  <c:v>0.57954545454545459</c:v>
                </c:pt>
                <c:pt idx="51">
                  <c:v>0.59090909090909094</c:v>
                </c:pt>
                <c:pt idx="52">
                  <c:v>0.60227272727272729</c:v>
                </c:pt>
                <c:pt idx="53">
                  <c:v>0.61363636363636365</c:v>
                </c:pt>
                <c:pt idx="54">
                  <c:v>0.625</c:v>
                </c:pt>
                <c:pt idx="55">
                  <c:v>0.63636363636363635</c:v>
                </c:pt>
                <c:pt idx="56">
                  <c:v>0.64772727272727271</c:v>
                </c:pt>
                <c:pt idx="57">
                  <c:v>0.65909090909090906</c:v>
                </c:pt>
                <c:pt idx="58">
                  <c:v>0.67045454545454541</c:v>
                </c:pt>
                <c:pt idx="59">
                  <c:v>0.68181818181818177</c:v>
                </c:pt>
                <c:pt idx="60">
                  <c:v>0.69318181818181823</c:v>
                </c:pt>
                <c:pt idx="61">
                  <c:v>0.70454545454545459</c:v>
                </c:pt>
                <c:pt idx="62">
                  <c:v>0.71590909090909094</c:v>
                </c:pt>
                <c:pt idx="63">
                  <c:v>0.72727272727272729</c:v>
                </c:pt>
                <c:pt idx="64">
                  <c:v>0.73863636363636365</c:v>
                </c:pt>
                <c:pt idx="65">
                  <c:v>0.75</c:v>
                </c:pt>
                <c:pt idx="66">
                  <c:v>0.76136363636363635</c:v>
                </c:pt>
                <c:pt idx="67">
                  <c:v>0.77272727272727271</c:v>
                </c:pt>
                <c:pt idx="68">
                  <c:v>0.78409090909090906</c:v>
                </c:pt>
                <c:pt idx="69">
                  <c:v>0.79545454545454541</c:v>
                </c:pt>
                <c:pt idx="70">
                  <c:v>0.80681818181818177</c:v>
                </c:pt>
                <c:pt idx="71">
                  <c:v>0.81818181818181823</c:v>
                </c:pt>
                <c:pt idx="72">
                  <c:v>0.82954545454545459</c:v>
                </c:pt>
                <c:pt idx="73">
                  <c:v>0.84090909090909094</c:v>
                </c:pt>
                <c:pt idx="74">
                  <c:v>0.85227272727272729</c:v>
                </c:pt>
                <c:pt idx="75">
                  <c:v>0.86363636363636365</c:v>
                </c:pt>
                <c:pt idx="76">
                  <c:v>0.875</c:v>
                </c:pt>
                <c:pt idx="77">
                  <c:v>0.88636363636363635</c:v>
                </c:pt>
                <c:pt idx="78">
                  <c:v>0.89772727272727271</c:v>
                </c:pt>
                <c:pt idx="79">
                  <c:v>0.90909090909090906</c:v>
                </c:pt>
                <c:pt idx="80">
                  <c:v>0.92045454545454541</c:v>
                </c:pt>
                <c:pt idx="81">
                  <c:v>0.93181818181818177</c:v>
                </c:pt>
                <c:pt idx="82">
                  <c:v>0.94318181818181823</c:v>
                </c:pt>
                <c:pt idx="83">
                  <c:v>0.95454545454545459</c:v>
                </c:pt>
                <c:pt idx="84">
                  <c:v>0.96590909090909094</c:v>
                </c:pt>
                <c:pt idx="85">
                  <c:v>0.97727272727272729</c:v>
                </c:pt>
                <c:pt idx="86">
                  <c:v>0.98863636363636365</c:v>
                </c:pt>
                <c:pt idx="8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15-430E-B409-43FE5B80CCF2}"/>
            </c:ext>
          </c:extLst>
        </c:ser>
        <c:ser>
          <c:idx val="1"/>
          <c:order val="1"/>
          <c:tx>
            <c:strRef>
              <c:f>'Počty hlasů pro strany _ volby.'!$BC$4</c:f>
              <c:strCache>
                <c:ptCount val="1"/>
                <c:pt idx="0">
                  <c:v>MDF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'Počty hlasů pro strany _ volby.'!$BA$5:$BA$92</c:f>
              <c:numCache>
                <c:formatCode>#,##0</c:formatCode>
                <c:ptCount val="88"/>
                <c:pt idx="0">
                  <c:v>13078.5</c:v>
                </c:pt>
                <c:pt idx="1">
                  <c:v>13092.5</c:v>
                </c:pt>
                <c:pt idx="2">
                  <c:v>14848</c:v>
                </c:pt>
                <c:pt idx="3">
                  <c:v>15433.5</c:v>
                </c:pt>
                <c:pt idx="4">
                  <c:v>16145</c:v>
                </c:pt>
                <c:pt idx="5">
                  <c:v>16269.333333333334</c:v>
                </c:pt>
                <c:pt idx="6">
                  <c:v>17097.5</c:v>
                </c:pt>
                <c:pt idx="7">
                  <c:v>17523</c:v>
                </c:pt>
                <c:pt idx="8">
                  <c:v>17558.25</c:v>
                </c:pt>
                <c:pt idx="9">
                  <c:v>17594.5</c:v>
                </c:pt>
                <c:pt idx="10">
                  <c:v>17912</c:v>
                </c:pt>
                <c:pt idx="11">
                  <c:v>17938</c:v>
                </c:pt>
                <c:pt idx="12">
                  <c:v>17996.5</c:v>
                </c:pt>
                <c:pt idx="13">
                  <c:v>18029.666666666668</c:v>
                </c:pt>
                <c:pt idx="14">
                  <c:v>18167</c:v>
                </c:pt>
                <c:pt idx="15">
                  <c:v>18407</c:v>
                </c:pt>
                <c:pt idx="16">
                  <c:v>18516</c:v>
                </c:pt>
                <c:pt idx="17">
                  <c:v>18610</c:v>
                </c:pt>
                <c:pt idx="18">
                  <c:v>18689</c:v>
                </c:pt>
                <c:pt idx="19">
                  <c:v>18758</c:v>
                </c:pt>
                <c:pt idx="20">
                  <c:v>19019</c:v>
                </c:pt>
                <c:pt idx="21">
                  <c:v>19049.5</c:v>
                </c:pt>
                <c:pt idx="22">
                  <c:v>19093.666666666668</c:v>
                </c:pt>
                <c:pt idx="23">
                  <c:v>19282</c:v>
                </c:pt>
                <c:pt idx="24">
                  <c:v>19292.666666666668</c:v>
                </c:pt>
                <c:pt idx="25">
                  <c:v>19300</c:v>
                </c:pt>
                <c:pt idx="26">
                  <c:v>19312.8</c:v>
                </c:pt>
                <c:pt idx="27">
                  <c:v>19523.5</c:v>
                </c:pt>
                <c:pt idx="28">
                  <c:v>19642.666666666668</c:v>
                </c:pt>
                <c:pt idx="29">
                  <c:v>19693</c:v>
                </c:pt>
                <c:pt idx="30">
                  <c:v>19857</c:v>
                </c:pt>
                <c:pt idx="31">
                  <c:v>19880</c:v>
                </c:pt>
                <c:pt idx="32">
                  <c:v>19901.8</c:v>
                </c:pt>
                <c:pt idx="33">
                  <c:v>19933</c:v>
                </c:pt>
                <c:pt idx="34">
                  <c:v>19936</c:v>
                </c:pt>
                <c:pt idx="35">
                  <c:v>19982.2</c:v>
                </c:pt>
                <c:pt idx="36">
                  <c:v>20015.5</c:v>
                </c:pt>
                <c:pt idx="37">
                  <c:v>20104.333333333332</c:v>
                </c:pt>
                <c:pt idx="38">
                  <c:v>20127.5</c:v>
                </c:pt>
                <c:pt idx="39">
                  <c:v>20520</c:v>
                </c:pt>
                <c:pt idx="40">
                  <c:v>20603.5</c:v>
                </c:pt>
                <c:pt idx="41">
                  <c:v>20667</c:v>
                </c:pt>
                <c:pt idx="42">
                  <c:v>20749</c:v>
                </c:pt>
                <c:pt idx="43">
                  <c:v>20764.5</c:v>
                </c:pt>
                <c:pt idx="44">
                  <c:v>20828.857142857141</c:v>
                </c:pt>
                <c:pt idx="45">
                  <c:v>20831</c:v>
                </c:pt>
                <c:pt idx="46">
                  <c:v>20997.333333333332</c:v>
                </c:pt>
                <c:pt idx="47">
                  <c:v>21130</c:v>
                </c:pt>
                <c:pt idx="48">
                  <c:v>21508.5</c:v>
                </c:pt>
                <c:pt idx="49">
                  <c:v>21511.666666666668</c:v>
                </c:pt>
                <c:pt idx="50">
                  <c:v>21863.5</c:v>
                </c:pt>
                <c:pt idx="51">
                  <c:v>21947.333333333332</c:v>
                </c:pt>
                <c:pt idx="52">
                  <c:v>22023</c:v>
                </c:pt>
                <c:pt idx="53">
                  <c:v>22098.5</c:v>
                </c:pt>
                <c:pt idx="54">
                  <c:v>22132</c:v>
                </c:pt>
                <c:pt idx="55">
                  <c:v>22583.666666666668</c:v>
                </c:pt>
                <c:pt idx="56">
                  <c:v>22619.5</c:v>
                </c:pt>
                <c:pt idx="57">
                  <c:v>22919.333333333332</c:v>
                </c:pt>
                <c:pt idx="58">
                  <c:v>22981.5</c:v>
                </c:pt>
                <c:pt idx="59">
                  <c:v>23609</c:v>
                </c:pt>
                <c:pt idx="60">
                  <c:v>23769</c:v>
                </c:pt>
                <c:pt idx="61">
                  <c:v>24210</c:v>
                </c:pt>
                <c:pt idx="62">
                  <c:v>24221.25</c:v>
                </c:pt>
                <c:pt idx="63">
                  <c:v>24987.5</c:v>
                </c:pt>
                <c:pt idx="64">
                  <c:v>25166</c:v>
                </c:pt>
                <c:pt idx="65">
                  <c:v>25338.5</c:v>
                </c:pt>
                <c:pt idx="66">
                  <c:v>25435</c:v>
                </c:pt>
                <c:pt idx="67">
                  <c:v>25473</c:v>
                </c:pt>
                <c:pt idx="68">
                  <c:v>25596.5</c:v>
                </c:pt>
                <c:pt idx="69">
                  <c:v>25845</c:v>
                </c:pt>
                <c:pt idx="70">
                  <c:v>25961</c:v>
                </c:pt>
                <c:pt idx="71">
                  <c:v>26249.5</c:v>
                </c:pt>
                <c:pt idx="72">
                  <c:v>26405</c:v>
                </c:pt>
                <c:pt idx="73">
                  <c:v>27032</c:v>
                </c:pt>
                <c:pt idx="74">
                  <c:v>27225</c:v>
                </c:pt>
                <c:pt idx="75">
                  <c:v>27643</c:v>
                </c:pt>
                <c:pt idx="76">
                  <c:v>27643</c:v>
                </c:pt>
                <c:pt idx="77">
                  <c:v>27797</c:v>
                </c:pt>
                <c:pt idx="78">
                  <c:v>28036</c:v>
                </c:pt>
                <c:pt idx="79">
                  <c:v>28112</c:v>
                </c:pt>
                <c:pt idx="80">
                  <c:v>28746</c:v>
                </c:pt>
                <c:pt idx="81">
                  <c:v>29132</c:v>
                </c:pt>
                <c:pt idx="82">
                  <c:v>30056</c:v>
                </c:pt>
                <c:pt idx="83">
                  <c:v>30132</c:v>
                </c:pt>
                <c:pt idx="84">
                  <c:v>32051</c:v>
                </c:pt>
                <c:pt idx="85">
                  <c:v>34058</c:v>
                </c:pt>
                <c:pt idx="86">
                  <c:v>35360</c:v>
                </c:pt>
                <c:pt idx="87">
                  <c:v>37258</c:v>
                </c:pt>
              </c:numCache>
            </c:numRef>
          </c:xVal>
          <c:yVal>
            <c:numRef>
              <c:f>'Počty hlasů pro strany _ volby.'!$BC$5:$BC$92</c:f>
              <c:numCache>
                <c:formatCode>0.00</c:formatCode>
                <c:ptCount val="88"/>
                <c:pt idx="0">
                  <c:v>2.699964589670064E-2</c:v>
                </c:pt>
                <c:pt idx="1">
                  <c:v>2.7185708478039399E-2</c:v>
                </c:pt>
                <c:pt idx="2">
                  <c:v>6.0495225307022608E-2</c:v>
                </c:pt>
                <c:pt idx="3">
                  <c:v>7.691298291684176E-2</c:v>
                </c:pt>
                <c:pt idx="4">
                  <c:v>0.10117671891178309</c:v>
                </c:pt>
                <c:pt idx="5">
                  <c:v>0.10593485714438092</c:v>
                </c:pt>
                <c:pt idx="6">
                  <c:v>0.14177815710539909</c:v>
                </c:pt>
                <c:pt idx="7">
                  <c:v>0.1630747503211068</c:v>
                </c:pt>
                <c:pt idx="8">
                  <c:v>0.16492781016200755</c:v>
                </c:pt>
                <c:pt idx="9">
                  <c:v>0.16684760416980415</c:v>
                </c:pt>
                <c:pt idx="10">
                  <c:v>0.18427463761680024</c:v>
                </c:pt>
                <c:pt idx="11">
                  <c:v>0.18575023985309855</c:v>
                </c:pt>
                <c:pt idx="12">
                  <c:v>0.18909704888733272</c:v>
                </c:pt>
                <c:pt idx="13">
                  <c:v>0.19101091856959559</c:v>
                </c:pt>
                <c:pt idx="14">
                  <c:v>0.19906137011314126</c:v>
                </c:pt>
                <c:pt idx="15">
                  <c:v>0.21361157180185353</c:v>
                </c:pt>
                <c:pt idx="16">
                  <c:v>0.22041927654873628</c:v>
                </c:pt>
                <c:pt idx="17">
                  <c:v>0.22638872229569068</c:v>
                </c:pt>
                <c:pt idx="18">
                  <c:v>0.23147543186059452</c:v>
                </c:pt>
                <c:pt idx="19">
                  <c:v>0.23596989970827489</c:v>
                </c:pt>
                <c:pt idx="20">
                  <c:v>0.25339784287578748</c:v>
                </c:pt>
                <c:pt idx="21">
                  <c:v>0.25547769656268882</c:v>
                </c:pt>
                <c:pt idx="22">
                  <c:v>0.25850524139546166</c:v>
                </c:pt>
                <c:pt idx="23">
                  <c:v>0.27162057754378161</c:v>
                </c:pt>
                <c:pt idx="24">
                  <c:v>0.27237318825294904</c:v>
                </c:pt>
                <c:pt idx="25">
                  <c:v>0.27289120831604002</c:v>
                </c:pt>
                <c:pt idx="26">
                  <c:v>0.27379655789585411</c:v>
                </c:pt>
                <c:pt idx="27">
                  <c:v>0.28890930766710277</c:v>
                </c:pt>
                <c:pt idx="28">
                  <c:v>0.29762696802033239</c:v>
                </c:pt>
                <c:pt idx="29">
                  <c:v>0.30134483037717819</c:v>
                </c:pt>
                <c:pt idx="30">
                  <c:v>0.31360107966587814</c:v>
                </c:pt>
                <c:pt idx="31">
                  <c:v>0.31533694214544827</c:v>
                </c:pt>
                <c:pt idx="32">
                  <c:v>0.31698601003507754</c:v>
                </c:pt>
                <c:pt idx="33">
                  <c:v>0.31935247544958978</c:v>
                </c:pt>
                <c:pt idx="34">
                  <c:v>0.31958041050654667</c:v>
                </c:pt>
                <c:pt idx="35">
                  <c:v>0.323099175675717</c:v>
                </c:pt>
                <c:pt idx="36">
                  <c:v>0.32564530565824817</c:v>
                </c:pt>
                <c:pt idx="37">
                  <c:v>0.33247717667208304</c:v>
                </c:pt>
                <c:pt idx="38">
                  <c:v>0.3342681515871484</c:v>
                </c:pt>
                <c:pt idx="39">
                  <c:v>0.36515677440411454</c:v>
                </c:pt>
                <c:pt idx="40">
                  <c:v>0.37185074268133983</c:v>
                </c:pt>
                <c:pt idx="41">
                  <c:v>0.37696755092233186</c:v>
                </c:pt>
                <c:pt idx="42">
                  <c:v>0.38360706399196814</c:v>
                </c:pt>
                <c:pt idx="43">
                  <c:v>0.38486601052570862</c:v>
                </c:pt>
                <c:pt idx="44">
                  <c:v>0.39010610432496595</c:v>
                </c:pt>
                <c:pt idx="45">
                  <c:v>0.3902809301093042</c:v>
                </c:pt>
                <c:pt idx="46">
                  <c:v>0.40391638017430775</c:v>
                </c:pt>
                <c:pt idx="47">
                  <c:v>0.41487716439961347</c:v>
                </c:pt>
                <c:pt idx="48">
                  <c:v>0.44648622774823654</c:v>
                </c:pt>
                <c:pt idx="49">
                  <c:v>0.44675241297942214</c:v>
                </c:pt>
                <c:pt idx="50">
                  <c:v>0.4764491428253872</c:v>
                </c:pt>
                <c:pt idx="51">
                  <c:v>0.48355076446131162</c:v>
                </c:pt>
                <c:pt idx="52">
                  <c:v>0.48996512487382299</c:v>
                </c:pt>
                <c:pt idx="53">
                  <c:v>0.49636794575370519</c:v>
                </c:pt>
                <c:pt idx="54">
                  <c:v>0.49920933021244523</c:v>
                </c:pt>
                <c:pt idx="55">
                  <c:v>0.53746397764156217</c:v>
                </c:pt>
                <c:pt idx="56">
                  <c:v>0.54048879806242101</c:v>
                </c:pt>
                <c:pt idx="57">
                  <c:v>0.56569040111654079</c:v>
                </c:pt>
                <c:pt idx="58">
                  <c:v>0.57088583264016934</c:v>
                </c:pt>
                <c:pt idx="59">
                  <c:v>0.62249583170960288</c:v>
                </c:pt>
                <c:pt idx="60">
                  <c:v>0.63535114175477569</c:v>
                </c:pt>
                <c:pt idx="61">
                  <c:v>0.66996650470987884</c:v>
                </c:pt>
                <c:pt idx="62">
                  <c:v>0.67083229164864799</c:v>
                </c:pt>
                <c:pt idx="63">
                  <c:v>0.72745188936573379</c:v>
                </c:pt>
                <c:pt idx="64">
                  <c:v>0.73991240663697011</c:v>
                </c:pt>
                <c:pt idx="65">
                  <c:v>0.75166878130012726</c:v>
                </c:pt>
                <c:pt idx="66">
                  <c:v>0.75811981970365105</c:v>
                </c:pt>
                <c:pt idx="67">
                  <c:v>0.76063494877399118</c:v>
                </c:pt>
                <c:pt idx="68">
                  <c:v>0.76870958360569863</c:v>
                </c:pt>
                <c:pt idx="69">
                  <c:v>0.78448702624446431</c:v>
                </c:pt>
                <c:pt idx="70">
                  <c:v>0.79163286078398587</c:v>
                </c:pt>
                <c:pt idx="71">
                  <c:v>0.80878775350366838</c:v>
                </c:pt>
                <c:pt idx="72">
                  <c:v>0.81766399331880368</c:v>
                </c:pt>
                <c:pt idx="73">
                  <c:v>0.85078469085177477</c:v>
                </c:pt>
                <c:pt idx="74">
                  <c:v>0.86011549721476199</c:v>
                </c:pt>
                <c:pt idx="75">
                  <c:v>0.8789409882254039</c:v>
                </c:pt>
                <c:pt idx="76">
                  <c:v>0.8789409882254039</c:v>
                </c:pt>
                <c:pt idx="77">
                  <c:v>0.88540558870115826</c:v>
                </c:pt>
                <c:pt idx="78">
                  <c:v>0.89494530853609189</c:v>
                </c:pt>
                <c:pt idx="79">
                  <c:v>0.89785488937877633</c:v>
                </c:pt>
                <c:pt idx="80">
                  <c:v>0.91987295151142301</c:v>
                </c:pt>
                <c:pt idx="81">
                  <c:v>0.93139809208872093</c:v>
                </c:pt>
                <c:pt idx="82">
                  <c:v>0.95378689167011876</c:v>
                </c:pt>
                <c:pt idx="83">
                  <c:v>0.9553304481040148</c:v>
                </c:pt>
                <c:pt idx="84">
                  <c:v>0.98243652738389231</c:v>
                </c:pt>
                <c:pt idx="85">
                  <c:v>0.9943551123353972</c:v>
                </c:pt>
                <c:pt idx="86">
                  <c:v>0.99752613167929771</c:v>
                </c:pt>
                <c:pt idx="87">
                  <c:v>0.99934538711521959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15-430E-B409-43FE5B80C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813480"/>
        <c:axId val="362810856"/>
      </c:scatterChart>
      <c:valAx>
        <c:axId val="362813480"/>
        <c:scaling>
          <c:orientation val="minMax"/>
          <c:max val="38000"/>
          <c:min val="1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2810856"/>
        <c:crosses val="autoZero"/>
        <c:crossBetween val="midCat"/>
        <c:majorUnit val="1000"/>
      </c:valAx>
      <c:valAx>
        <c:axId val="362810856"/>
        <c:scaling>
          <c:orientation val="minMax"/>
          <c:max val="1.000999999999999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281348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Volby do Poslanecké sněmovny Parlamentu České republiky konané ve dnech 25.10. – 26.10.2013</a:t>
            </a:r>
          </a:p>
        </c:rich>
      </c:tx>
      <c:layout>
        <c:manualLayout>
          <c:xMode val="edge"/>
          <c:yMode val="edge"/>
          <c:x val="0.11325912794932047"/>
          <c:y val="4.753417407688259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'Problém zaokrouhlování'!$J$2:$J$4</c:f>
              <c:strCache>
                <c:ptCount val="3"/>
                <c:pt idx="0">
                  <c:v>Mandátů zaokrouhlením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'Problém zaokrouhlování'!$B$5:$B$27</c:f>
              <c:strCache>
                <c:ptCount val="23"/>
                <c:pt idx="0">
                  <c:v>1 ČSSD</c:v>
                </c:pt>
                <c:pt idx="1">
                  <c:v>2 Svobodní</c:v>
                </c:pt>
                <c:pt idx="2">
                  <c:v>3 Piráti</c:v>
                </c:pt>
                <c:pt idx="3">
                  <c:v>4 TOP 09</c:v>
                </c:pt>
                <c:pt idx="4">
                  <c:v>5 HLVZHŮRU</c:v>
                </c:pt>
                <c:pt idx="5">
                  <c:v>6 ODS</c:v>
                </c:pt>
                <c:pt idx="6">
                  <c:v>7 RDS</c:v>
                </c:pt>
                <c:pt idx="7">
                  <c:v>8 KAN</c:v>
                </c:pt>
                <c:pt idx="8">
                  <c:v>9 Změna</c:v>
                </c:pt>
                <c:pt idx="9">
                  <c:v>10 SsČR</c:v>
                </c:pt>
                <c:pt idx="10">
                  <c:v>11 KDU-ČSL</c:v>
                </c:pt>
                <c:pt idx="11">
                  <c:v>12 PB</c:v>
                </c:pt>
                <c:pt idx="12">
                  <c:v>13 Suveren.</c:v>
                </c:pt>
                <c:pt idx="13">
                  <c:v>14 ANEO</c:v>
                </c:pt>
                <c:pt idx="14">
                  <c:v>15 SPOZ</c:v>
                </c:pt>
                <c:pt idx="15">
                  <c:v>16 OBČ_2011</c:v>
                </c:pt>
                <c:pt idx="16">
                  <c:v>17 Úsvit</c:v>
                </c:pt>
                <c:pt idx="17">
                  <c:v>18 DSSS</c:v>
                </c:pt>
                <c:pt idx="18">
                  <c:v>20 ANO 2011</c:v>
                </c:pt>
                <c:pt idx="19">
                  <c:v>21 KSČM</c:v>
                </c:pt>
                <c:pt idx="20">
                  <c:v>22 LEV 21</c:v>
                </c:pt>
                <c:pt idx="21">
                  <c:v>23 SZ</c:v>
                </c:pt>
                <c:pt idx="22">
                  <c:v>24 KČ</c:v>
                </c:pt>
              </c:strCache>
            </c:strRef>
          </c:cat>
          <c:val>
            <c:numRef>
              <c:f>'Problém zaokrouhlování'!$J$5:$J$27</c:f>
              <c:numCache>
                <c:formatCode>General</c:formatCode>
                <c:ptCount val="23"/>
                <c:pt idx="0" formatCode="0">
                  <c:v>3</c:v>
                </c:pt>
                <c:pt idx="3" formatCode="0">
                  <c:v>1</c:v>
                </c:pt>
                <c:pt idx="5" formatCode="0">
                  <c:v>1</c:v>
                </c:pt>
                <c:pt idx="10" formatCode="0">
                  <c:v>0</c:v>
                </c:pt>
                <c:pt idx="16" formatCode="0">
                  <c:v>1</c:v>
                </c:pt>
                <c:pt idx="18" formatCode="0">
                  <c:v>2</c:v>
                </c:pt>
                <c:pt idx="19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E-4D7C-91DF-6B3131FDE0C7}"/>
            </c:ext>
          </c:extLst>
        </c:ser>
        <c:ser>
          <c:idx val="1"/>
          <c:order val="1"/>
          <c:tx>
            <c:strRef>
              <c:f>'Problém zaokrouhlování'!$N$2:$N$4</c:f>
              <c:strCache>
                <c:ptCount val="3"/>
                <c:pt idx="0">
                  <c:v>Hagenbach – Bishoffova 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'Problém zaokrouhlování'!$N$5:$N$27</c:f>
              <c:numCache>
                <c:formatCode>General</c:formatCode>
                <c:ptCount val="23"/>
                <c:pt idx="0" formatCode="0">
                  <c:v>3</c:v>
                </c:pt>
                <c:pt idx="3" formatCode="0">
                  <c:v>1</c:v>
                </c:pt>
                <c:pt idx="5" formatCode="0">
                  <c:v>1</c:v>
                </c:pt>
                <c:pt idx="10" formatCode="0">
                  <c:v>1</c:v>
                </c:pt>
                <c:pt idx="16" formatCode="0">
                  <c:v>1</c:v>
                </c:pt>
                <c:pt idx="18" formatCode="0">
                  <c:v>2</c:v>
                </c:pt>
                <c:pt idx="19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E-4D7C-91DF-6B3131FDE0C7}"/>
            </c:ext>
          </c:extLst>
        </c:ser>
        <c:ser>
          <c:idx val="2"/>
          <c:order val="2"/>
          <c:tx>
            <c:strRef>
              <c:f>'Problém zaokrouhlování'!$O$2:$O$4</c:f>
              <c:strCache>
                <c:ptCount val="3"/>
                <c:pt idx="0">
                  <c:v>Mandátů d΄Hondtova metoda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'Problém zaokrouhlování'!$O$5:$O$27</c:f>
              <c:numCache>
                <c:formatCode>General</c:formatCode>
                <c:ptCount val="23"/>
                <c:pt idx="0">
                  <c:v>3</c:v>
                </c:pt>
                <c:pt idx="3">
                  <c:v>2</c:v>
                </c:pt>
                <c:pt idx="5">
                  <c:v>1</c:v>
                </c:pt>
                <c:pt idx="10">
                  <c:v>0</c:v>
                </c:pt>
                <c:pt idx="16">
                  <c:v>0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E-4D7C-91DF-6B3131FDE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192104"/>
        <c:axId val="368194072"/>
      </c:barChart>
      <c:catAx>
        <c:axId val="36819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8194072"/>
        <c:crosses val="autoZero"/>
        <c:auto val="1"/>
        <c:lblAlgn val="ctr"/>
        <c:lblOffset val="100"/>
        <c:noMultiLvlLbl val="0"/>
      </c:catAx>
      <c:valAx>
        <c:axId val="368194072"/>
        <c:scaling>
          <c:orientation val="minMax"/>
          <c:max val="3.000999999999999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81921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768231850599828E-3"/>
          <c:y val="0.94131494496890067"/>
          <c:w val="0.99542317681493997"/>
          <c:h val="4.4424802808034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1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128058</xdr:colOff>
      <xdr:row>2</xdr:row>
      <xdr:rowOff>284691</xdr:rowOff>
    </xdr:from>
    <xdr:to>
      <xdr:col>62</xdr:col>
      <xdr:colOff>613832</xdr:colOff>
      <xdr:row>31</xdr:row>
      <xdr:rowOff>127000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993365B-DA9F-4CDD-9FA8-5F5AC9011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0</xdr:rowOff>
    </xdr:from>
    <xdr:to>
      <xdr:col>27</xdr:col>
      <xdr:colOff>590550</xdr:colOff>
      <xdr:row>27</xdr:row>
      <xdr:rowOff>180974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409A650-FD92-42B8-8C5F-3D4F7083F3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zso.cz/csu/czso/metody_pro_prepocet_hlasu_na_mandaty" TargetMode="External"/><Relationship Id="rId2" Type="http://schemas.openxmlformats.org/officeDocument/2006/relationships/hyperlink" Target="https://volby.cz/" TargetMode="External"/><Relationship Id="rId1" Type="http://schemas.openxmlformats.org/officeDocument/2006/relationships/hyperlink" Target="http://www.volby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2"/>
  <sheetViews>
    <sheetView showGridLines="0" tabSelected="1" topLeftCell="AH1" zoomScale="90" zoomScaleNormal="90" workbookViewId="0">
      <selection activeCell="BM29" sqref="BM29"/>
    </sheetView>
  </sheetViews>
  <sheetFormatPr defaultRowHeight="15" x14ac:dyDescent="0.25"/>
  <cols>
    <col min="1" max="1" width="14.7109375" style="10" customWidth="1"/>
    <col min="2" max="2" width="9.85546875" style="10" bestFit="1" customWidth="1"/>
    <col min="3" max="9" width="8.28515625" style="10" bestFit="1" customWidth="1"/>
    <col min="10" max="10" width="9" style="10" bestFit="1" customWidth="1"/>
    <col min="11" max="15" width="8.28515625" style="10" bestFit="1" customWidth="1"/>
    <col min="16" max="16" width="10.42578125" style="10" bestFit="1" customWidth="1"/>
    <col min="17" max="17" width="3.7109375" style="10" customWidth="1"/>
    <col min="18" max="18" width="18" style="10" customWidth="1"/>
    <col min="19" max="19" width="7.7109375" style="10" bestFit="1" customWidth="1"/>
    <col min="20" max="20" width="6.5703125" style="10" bestFit="1" customWidth="1"/>
    <col min="21" max="21" width="7.5703125" style="10" bestFit="1" customWidth="1"/>
    <col min="22" max="22" width="5.85546875" style="10" bestFit="1" customWidth="1"/>
    <col min="23" max="24" width="6.5703125" style="10" bestFit="1" customWidth="1"/>
    <col min="25" max="25" width="8" style="10" bestFit="1" customWidth="1"/>
    <col min="26" max="26" width="5.7109375" style="10" bestFit="1" customWidth="1"/>
    <col min="27" max="27" width="9" style="10" bestFit="1" customWidth="1"/>
    <col min="28" max="28" width="6.85546875" style="10" bestFit="1" customWidth="1"/>
    <col min="29" max="29" width="6" style="10" bestFit="1" customWidth="1"/>
    <col min="30" max="30" width="8.140625" style="10" bestFit="1" customWidth="1"/>
    <col min="31" max="31" width="7.85546875" style="10" bestFit="1" customWidth="1"/>
    <col min="32" max="32" width="7.140625" style="10" bestFit="1" customWidth="1"/>
    <col min="33" max="33" width="8.5703125" style="10" bestFit="1" customWidth="1"/>
    <col min="34" max="34" width="9.140625" style="10"/>
    <col min="35" max="35" width="15.85546875" style="10" customWidth="1"/>
    <col min="36" max="50" width="9.140625" style="10"/>
    <col min="51" max="51" width="2.140625" style="10" customWidth="1"/>
    <col min="52" max="16384" width="9.140625" style="10"/>
  </cols>
  <sheetData>
    <row r="1" spans="1:55" x14ac:dyDescent="0.25">
      <c r="A1" s="9" t="s">
        <v>0</v>
      </c>
    </row>
    <row r="2" spans="1:55" ht="63" customHeight="1" x14ac:dyDescent="0.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55" ht="23.25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 s="49" t="s">
        <v>59</v>
      </c>
      <c r="S3" s="49"/>
      <c r="T3" s="49"/>
      <c r="U3" s="49"/>
      <c r="V3" s="49"/>
      <c r="W3" s="49"/>
      <c r="AI3" s="49" t="s">
        <v>60</v>
      </c>
      <c r="AJ3" s="49"/>
      <c r="AK3" s="49"/>
      <c r="AL3" s="49"/>
      <c r="AM3" s="49"/>
      <c r="AN3" s="49"/>
    </row>
    <row r="4" spans="1:55" ht="30" x14ac:dyDescent="0.25">
      <c r="A4" s="46"/>
      <c r="B4" s="11" t="s">
        <v>3</v>
      </c>
      <c r="C4" s="11" t="s">
        <v>5</v>
      </c>
      <c r="D4" s="11" t="s">
        <v>8</v>
      </c>
      <c r="E4" s="11" t="s">
        <v>11</v>
      </c>
      <c r="F4" s="11" t="s">
        <v>12</v>
      </c>
      <c r="G4" s="11" t="s">
        <v>14</v>
      </c>
      <c r="H4" s="11" t="s">
        <v>16</v>
      </c>
      <c r="I4" s="11" t="s">
        <v>17</v>
      </c>
      <c r="J4" s="11" t="s">
        <v>19</v>
      </c>
      <c r="K4" s="11" t="s">
        <v>21</v>
      </c>
      <c r="L4" s="11" t="s">
        <v>23</v>
      </c>
      <c r="M4" s="11" t="s">
        <v>26</v>
      </c>
      <c r="N4" s="11" t="s">
        <v>28</v>
      </c>
      <c r="O4" s="11" t="s">
        <v>30</v>
      </c>
      <c r="P4" s="11" t="s">
        <v>31</v>
      </c>
      <c r="R4" s="46"/>
      <c r="S4" s="11" t="s">
        <v>3</v>
      </c>
      <c r="T4" s="11" t="s">
        <v>5</v>
      </c>
      <c r="U4" s="11" t="s">
        <v>8</v>
      </c>
      <c r="V4" s="11" t="s">
        <v>11</v>
      </c>
      <c r="W4" s="11" t="s">
        <v>12</v>
      </c>
      <c r="X4" s="11" t="s">
        <v>14</v>
      </c>
      <c r="Y4" s="11" t="s">
        <v>16</v>
      </c>
      <c r="Z4" s="11" t="s">
        <v>17</v>
      </c>
      <c r="AA4" s="11" t="s">
        <v>19</v>
      </c>
      <c r="AB4" s="11" t="s">
        <v>21</v>
      </c>
      <c r="AC4" s="11" t="s">
        <v>23</v>
      </c>
      <c r="AD4" s="11" t="s">
        <v>26</v>
      </c>
      <c r="AE4" s="11" t="s">
        <v>28</v>
      </c>
      <c r="AF4" s="11" t="s">
        <v>30</v>
      </c>
      <c r="AG4" s="11" t="s">
        <v>31</v>
      </c>
      <c r="AI4" s="46"/>
      <c r="AJ4" s="11" t="s">
        <v>3</v>
      </c>
      <c r="AK4" s="11" t="s">
        <v>5</v>
      </c>
      <c r="AL4" s="11" t="s">
        <v>8</v>
      </c>
      <c r="AM4" s="11" t="s">
        <v>11</v>
      </c>
      <c r="AN4" s="11" t="s">
        <v>12</v>
      </c>
      <c r="AO4" s="11" t="s">
        <v>14</v>
      </c>
      <c r="AP4" s="11" t="s">
        <v>16</v>
      </c>
      <c r="AQ4" s="11" t="s">
        <v>17</v>
      </c>
      <c r="AR4" s="11" t="s">
        <v>19</v>
      </c>
      <c r="AS4" s="11" t="s">
        <v>21</v>
      </c>
      <c r="AT4" s="11" t="s">
        <v>23</v>
      </c>
      <c r="AU4" s="11" t="s">
        <v>26</v>
      </c>
      <c r="AV4" s="11" t="s">
        <v>28</v>
      </c>
      <c r="AW4" s="11" t="s">
        <v>30</v>
      </c>
      <c r="AX4" s="11" t="s">
        <v>31</v>
      </c>
      <c r="AZ4" s="12" t="s">
        <v>3</v>
      </c>
      <c r="BA4" s="12">
        <f>COUNT(AK7:AX29)</f>
        <v>88</v>
      </c>
      <c r="BB4" s="12" t="s">
        <v>68</v>
      </c>
      <c r="BC4" s="12" t="s">
        <v>69</v>
      </c>
    </row>
    <row r="5" spans="1:55" x14ac:dyDescent="0.25">
      <c r="A5" s="46"/>
      <c r="B5" s="11" t="s">
        <v>4</v>
      </c>
      <c r="C5" s="11" t="s">
        <v>6</v>
      </c>
      <c r="D5" s="11" t="s">
        <v>9</v>
      </c>
      <c r="E5" s="11" t="s">
        <v>9</v>
      </c>
      <c r="F5" s="11" t="s">
        <v>13</v>
      </c>
      <c r="G5" s="11" t="s">
        <v>15</v>
      </c>
      <c r="H5" s="11" t="s">
        <v>10</v>
      </c>
      <c r="I5" s="11" t="s">
        <v>18</v>
      </c>
      <c r="J5" s="11" t="s">
        <v>20</v>
      </c>
      <c r="K5" s="11" t="s">
        <v>22</v>
      </c>
      <c r="L5" s="11" t="s">
        <v>24</v>
      </c>
      <c r="M5" s="11" t="s">
        <v>27</v>
      </c>
      <c r="N5" s="11" t="s">
        <v>29</v>
      </c>
      <c r="O5" s="11" t="s">
        <v>10</v>
      </c>
      <c r="P5" s="11" t="s">
        <v>32</v>
      </c>
      <c r="R5" s="46"/>
      <c r="S5" s="11" t="s">
        <v>4</v>
      </c>
      <c r="T5" s="11" t="s">
        <v>6</v>
      </c>
      <c r="U5" s="11" t="s">
        <v>9</v>
      </c>
      <c r="V5" s="11" t="s">
        <v>9</v>
      </c>
      <c r="W5" s="11" t="s">
        <v>13</v>
      </c>
      <c r="X5" s="11" t="s">
        <v>15</v>
      </c>
      <c r="Y5" s="11" t="s">
        <v>10</v>
      </c>
      <c r="Z5" s="11" t="s">
        <v>18</v>
      </c>
      <c r="AA5" s="11" t="s">
        <v>20</v>
      </c>
      <c r="AB5" s="11" t="s">
        <v>22</v>
      </c>
      <c r="AC5" s="11" t="s">
        <v>24</v>
      </c>
      <c r="AD5" s="11" t="s">
        <v>27</v>
      </c>
      <c r="AE5" s="11" t="s">
        <v>29</v>
      </c>
      <c r="AF5" s="11" t="s">
        <v>10</v>
      </c>
      <c r="AG5" s="11" t="s">
        <v>32</v>
      </c>
      <c r="AI5" s="46"/>
      <c r="AJ5" s="11" t="s">
        <v>4</v>
      </c>
      <c r="AK5" s="11" t="s">
        <v>6</v>
      </c>
      <c r="AL5" s="11" t="s">
        <v>9</v>
      </c>
      <c r="AM5" s="11" t="s">
        <v>9</v>
      </c>
      <c r="AN5" s="11" t="s">
        <v>13</v>
      </c>
      <c r="AO5" s="11" t="s">
        <v>15</v>
      </c>
      <c r="AP5" s="11" t="s">
        <v>10</v>
      </c>
      <c r="AQ5" s="11" t="s">
        <v>18</v>
      </c>
      <c r="AR5" s="11" t="s">
        <v>20</v>
      </c>
      <c r="AS5" s="11" t="s">
        <v>22</v>
      </c>
      <c r="AT5" s="11" t="s">
        <v>24</v>
      </c>
      <c r="AU5" s="11" t="s">
        <v>27</v>
      </c>
      <c r="AV5" s="11" t="s">
        <v>29</v>
      </c>
      <c r="AW5" s="11" t="s">
        <v>10</v>
      </c>
      <c r="AX5" s="11" t="s">
        <v>32</v>
      </c>
      <c r="AZ5" s="10">
        <v>1</v>
      </c>
      <c r="BA5" s="13">
        <f>SMALL($AK$7:$AX$29,AZ5)</f>
        <v>13078.5</v>
      </c>
      <c r="BB5" s="14">
        <f>AZ5/$BA$4</f>
        <v>1.1363636363636364E-2</v>
      </c>
      <c r="BC5" s="14">
        <f t="shared" ref="BC5:BC36" si="0">NORMDIST(BA5,$AP$32,$AP$34,TRUE)</f>
        <v>2.699964589670064E-2</v>
      </c>
    </row>
    <row r="6" spans="1:55" ht="15.75" thickBot="1" x14ac:dyDescent="0.3">
      <c r="A6" s="46"/>
      <c r="B6" s="11"/>
      <c r="C6" s="11" t="s">
        <v>7</v>
      </c>
      <c r="D6" s="11" t="s">
        <v>10</v>
      </c>
      <c r="E6" s="11" t="s">
        <v>10</v>
      </c>
      <c r="F6" s="11" t="s">
        <v>10</v>
      </c>
      <c r="G6" s="11" t="s">
        <v>10</v>
      </c>
      <c r="H6" s="11"/>
      <c r="I6" s="11" t="s">
        <v>10</v>
      </c>
      <c r="J6" s="11" t="s">
        <v>10</v>
      </c>
      <c r="K6" s="11" t="s">
        <v>10</v>
      </c>
      <c r="L6" s="11" t="s">
        <v>25</v>
      </c>
      <c r="M6" s="11" t="s">
        <v>10</v>
      </c>
      <c r="N6" s="11" t="s">
        <v>10</v>
      </c>
      <c r="O6" s="11"/>
      <c r="P6" s="11" t="s">
        <v>10</v>
      </c>
      <c r="R6" s="46"/>
      <c r="S6" s="11"/>
      <c r="T6" s="11" t="s">
        <v>7</v>
      </c>
      <c r="U6" s="11" t="s">
        <v>10</v>
      </c>
      <c r="V6" s="11" t="s">
        <v>10</v>
      </c>
      <c r="W6" s="11" t="s">
        <v>10</v>
      </c>
      <c r="X6" s="11" t="s">
        <v>10</v>
      </c>
      <c r="Y6" s="11"/>
      <c r="Z6" s="11" t="s">
        <v>10</v>
      </c>
      <c r="AA6" s="11" t="s">
        <v>10</v>
      </c>
      <c r="AB6" s="11" t="s">
        <v>10</v>
      </c>
      <c r="AC6" s="11" t="s">
        <v>25</v>
      </c>
      <c r="AD6" s="11" t="s">
        <v>10</v>
      </c>
      <c r="AE6" s="11" t="s">
        <v>10</v>
      </c>
      <c r="AF6" s="11"/>
      <c r="AG6" s="11" t="s">
        <v>10</v>
      </c>
      <c r="AI6" s="46"/>
      <c r="AJ6" s="15"/>
      <c r="AK6" s="15" t="s">
        <v>7</v>
      </c>
      <c r="AL6" s="15" t="s">
        <v>10</v>
      </c>
      <c r="AM6" s="15" t="s">
        <v>10</v>
      </c>
      <c r="AN6" s="15" t="s">
        <v>10</v>
      </c>
      <c r="AO6" s="15" t="s">
        <v>10</v>
      </c>
      <c r="AP6" s="15"/>
      <c r="AQ6" s="15" t="s">
        <v>10</v>
      </c>
      <c r="AR6" s="15" t="s">
        <v>10</v>
      </c>
      <c r="AS6" s="15" t="s">
        <v>10</v>
      </c>
      <c r="AT6" s="15" t="s">
        <v>25</v>
      </c>
      <c r="AU6" s="15" t="s">
        <v>10</v>
      </c>
      <c r="AV6" s="15" t="s">
        <v>10</v>
      </c>
      <c r="AW6" s="15"/>
      <c r="AX6" s="15" t="s">
        <v>10</v>
      </c>
      <c r="AZ6" s="10">
        <f>AZ5+1</f>
        <v>2</v>
      </c>
      <c r="BA6" s="13">
        <f t="shared" ref="BA6:BA69" si="1">SMALL($AK$7:$AX$29,AZ6)</f>
        <v>13092.5</v>
      </c>
      <c r="BB6" s="14">
        <f t="shared" ref="BB6:BB69" si="2">AZ6/$BA$4</f>
        <v>2.2727272727272728E-2</v>
      </c>
      <c r="BC6" s="14">
        <f t="shared" si="0"/>
        <v>2.7185708478039399E-2</v>
      </c>
    </row>
    <row r="7" spans="1:55" x14ac:dyDescent="0.25">
      <c r="A7" s="16" t="s">
        <v>33</v>
      </c>
      <c r="B7" s="17">
        <v>1016829</v>
      </c>
      <c r="C7" s="17">
        <v>82668</v>
      </c>
      <c r="D7" s="17">
        <v>115756</v>
      </c>
      <c r="E7" s="17">
        <v>64535</v>
      </c>
      <c r="F7" s="17">
        <v>57057</v>
      </c>
      <c r="G7" s="17">
        <v>26185</v>
      </c>
      <c r="H7" s="17">
        <v>70233</v>
      </c>
      <c r="I7" s="17">
        <v>34195</v>
      </c>
      <c r="J7" s="17">
        <v>50870</v>
      </c>
      <c r="K7" s="17">
        <v>52499</v>
      </c>
      <c r="L7" s="17">
        <v>60313</v>
      </c>
      <c r="M7" s="17">
        <v>131684</v>
      </c>
      <c r="N7" s="17">
        <v>67751</v>
      </c>
      <c r="O7" s="17">
        <v>57281</v>
      </c>
      <c r="P7" s="17">
        <v>145802</v>
      </c>
      <c r="R7" s="16" t="s">
        <v>33</v>
      </c>
      <c r="S7" s="17">
        <v>50</v>
      </c>
      <c r="T7" s="17">
        <v>4</v>
      </c>
      <c r="U7" s="17">
        <v>6</v>
      </c>
      <c r="V7" s="17">
        <v>3</v>
      </c>
      <c r="W7" s="17">
        <v>3</v>
      </c>
      <c r="X7" s="17">
        <v>2</v>
      </c>
      <c r="Y7" s="17">
        <v>4</v>
      </c>
      <c r="Z7" s="17">
        <v>2</v>
      </c>
      <c r="AA7" s="17">
        <v>2</v>
      </c>
      <c r="AB7" s="17">
        <v>2</v>
      </c>
      <c r="AC7" s="17">
        <v>3</v>
      </c>
      <c r="AD7" s="17">
        <v>6</v>
      </c>
      <c r="AE7" s="17">
        <v>3</v>
      </c>
      <c r="AF7" s="17">
        <v>3</v>
      </c>
      <c r="AG7" s="17">
        <v>7</v>
      </c>
      <c r="AI7" s="18" t="s">
        <v>33</v>
      </c>
      <c r="AJ7" s="19">
        <f>IF(SUM(S7)&gt;0,B7/S7,"")</f>
        <v>20336.580000000002</v>
      </c>
      <c r="AK7" s="20">
        <f t="shared" ref="AK7:AX22" si="3">IF(SUM(T7)&gt;0,C7/T7,"")</f>
        <v>20667</v>
      </c>
      <c r="AL7" s="21">
        <f t="shared" si="3"/>
        <v>19292.666666666668</v>
      </c>
      <c r="AM7" s="21">
        <f t="shared" si="3"/>
        <v>21511.666666666668</v>
      </c>
      <c r="AN7" s="21">
        <f t="shared" si="3"/>
        <v>19019</v>
      </c>
      <c r="AO7" s="21">
        <f t="shared" si="3"/>
        <v>13092.5</v>
      </c>
      <c r="AP7" s="21">
        <f t="shared" si="3"/>
        <v>17558.25</v>
      </c>
      <c r="AQ7" s="21">
        <f t="shared" si="3"/>
        <v>17097.5</v>
      </c>
      <c r="AR7" s="21">
        <f t="shared" si="3"/>
        <v>25435</v>
      </c>
      <c r="AS7" s="21">
        <f t="shared" si="3"/>
        <v>26249.5</v>
      </c>
      <c r="AT7" s="21">
        <f t="shared" si="3"/>
        <v>20104.333333333332</v>
      </c>
      <c r="AU7" s="21">
        <f t="shared" si="3"/>
        <v>21947.333333333332</v>
      </c>
      <c r="AV7" s="21">
        <f t="shared" si="3"/>
        <v>22583.666666666668</v>
      </c>
      <c r="AW7" s="21">
        <f t="shared" si="3"/>
        <v>19093.666666666668</v>
      </c>
      <c r="AX7" s="22">
        <f t="shared" si="3"/>
        <v>20828.857142857141</v>
      </c>
      <c r="AZ7" s="10">
        <f t="shared" ref="AZ7:AZ70" si="4">AZ6+1</f>
        <v>3</v>
      </c>
      <c r="BA7" s="13">
        <f t="shared" si="1"/>
        <v>14848</v>
      </c>
      <c r="BB7" s="14">
        <f t="shared" si="2"/>
        <v>3.4090909090909088E-2</v>
      </c>
      <c r="BC7" s="14">
        <f t="shared" si="0"/>
        <v>6.0495225307022608E-2</v>
      </c>
    </row>
    <row r="8" spans="1:55" x14ac:dyDescent="0.25">
      <c r="A8" s="16" t="s">
        <v>34</v>
      </c>
      <c r="B8" s="17">
        <v>122564</v>
      </c>
      <c r="C8" s="17">
        <v>21915</v>
      </c>
      <c r="D8" s="17">
        <v>16880</v>
      </c>
      <c r="E8" s="17">
        <v>7229</v>
      </c>
      <c r="F8" s="17">
        <v>5970</v>
      </c>
      <c r="G8" s="17">
        <v>2393</v>
      </c>
      <c r="H8" s="17">
        <v>7418</v>
      </c>
      <c r="I8" s="17">
        <v>4899</v>
      </c>
      <c r="J8" s="17">
        <v>7303</v>
      </c>
      <c r="K8" s="17">
        <v>5962</v>
      </c>
      <c r="L8" s="17">
        <v>5332</v>
      </c>
      <c r="M8" s="17">
        <v>14868</v>
      </c>
      <c r="N8" s="17">
        <v>5910</v>
      </c>
      <c r="O8" s="17">
        <v>7035</v>
      </c>
      <c r="P8" s="17">
        <v>9450</v>
      </c>
      <c r="R8" s="16" t="s">
        <v>34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I8" s="18" t="s">
        <v>34</v>
      </c>
      <c r="AJ8" s="23" t="str">
        <f t="shared" ref="AJ8:AJ30" si="5">IF(SUM(S8)&gt;0,B8/S8,"")</f>
        <v/>
      </c>
      <c r="AK8" s="24" t="str">
        <f t="shared" si="3"/>
        <v/>
      </c>
      <c r="AL8" s="25" t="str">
        <f t="shared" si="3"/>
        <v/>
      </c>
      <c r="AM8" s="25" t="str">
        <f t="shared" si="3"/>
        <v/>
      </c>
      <c r="AN8" s="25" t="str">
        <f t="shared" si="3"/>
        <v/>
      </c>
      <c r="AO8" s="25" t="str">
        <f t="shared" si="3"/>
        <v/>
      </c>
      <c r="AP8" s="25" t="str">
        <f t="shared" si="3"/>
        <v/>
      </c>
      <c r="AQ8" s="25" t="str">
        <f t="shared" si="3"/>
        <v/>
      </c>
      <c r="AR8" s="25" t="str">
        <f t="shared" si="3"/>
        <v/>
      </c>
      <c r="AS8" s="25" t="str">
        <f t="shared" si="3"/>
        <v/>
      </c>
      <c r="AT8" s="25" t="str">
        <f t="shared" si="3"/>
        <v/>
      </c>
      <c r="AU8" s="25" t="str">
        <f t="shared" si="3"/>
        <v/>
      </c>
      <c r="AV8" s="25" t="str">
        <f t="shared" si="3"/>
        <v/>
      </c>
      <c r="AW8" s="25" t="str">
        <f t="shared" si="3"/>
        <v/>
      </c>
      <c r="AX8" s="26" t="str">
        <f t="shared" si="3"/>
        <v/>
      </c>
      <c r="AZ8" s="10">
        <f t="shared" si="4"/>
        <v>4</v>
      </c>
      <c r="BA8" s="13">
        <f t="shared" si="1"/>
        <v>15433.5</v>
      </c>
      <c r="BB8" s="14">
        <f t="shared" si="2"/>
        <v>4.5454545454545456E-2</v>
      </c>
      <c r="BC8" s="14">
        <f t="shared" si="0"/>
        <v>7.691298291684176E-2</v>
      </c>
    </row>
    <row r="9" spans="1:55" x14ac:dyDescent="0.25">
      <c r="A9" s="16" t="s">
        <v>35</v>
      </c>
      <c r="B9" s="17">
        <v>132417</v>
      </c>
      <c r="C9" s="17">
        <v>21327</v>
      </c>
      <c r="D9" s="17">
        <v>17369</v>
      </c>
      <c r="E9" s="17">
        <v>7382</v>
      </c>
      <c r="F9" s="17">
        <v>8415</v>
      </c>
      <c r="G9" s="17">
        <v>3893</v>
      </c>
      <c r="H9" s="17">
        <v>7869</v>
      </c>
      <c r="I9" s="17">
        <v>6713</v>
      </c>
      <c r="J9" s="17">
        <v>6744</v>
      </c>
      <c r="K9" s="17">
        <v>6843</v>
      </c>
      <c r="L9" s="17">
        <v>6175</v>
      </c>
      <c r="M9" s="17">
        <v>14110</v>
      </c>
      <c r="N9" s="17">
        <v>6744</v>
      </c>
      <c r="O9" s="17">
        <v>5884</v>
      </c>
      <c r="P9" s="17">
        <v>12949</v>
      </c>
      <c r="R9" s="16" t="s">
        <v>35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I9" s="18" t="s">
        <v>35</v>
      </c>
      <c r="AJ9" s="23" t="str">
        <f t="shared" si="5"/>
        <v/>
      </c>
      <c r="AK9" s="24" t="str">
        <f t="shared" si="3"/>
        <v/>
      </c>
      <c r="AL9" s="25" t="str">
        <f t="shared" si="3"/>
        <v/>
      </c>
      <c r="AM9" s="25" t="str">
        <f t="shared" si="3"/>
        <v/>
      </c>
      <c r="AN9" s="25" t="str">
        <f t="shared" si="3"/>
        <v/>
      </c>
      <c r="AO9" s="25" t="str">
        <f t="shared" si="3"/>
        <v/>
      </c>
      <c r="AP9" s="25" t="str">
        <f t="shared" si="3"/>
        <v/>
      </c>
      <c r="AQ9" s="25" t="str">
        <f t="shared" si="3"/>
        <v/>
      </c>
      <c r="AR9" s="25" t="str">
        <f t="shared" si="3"/>
        <v/>
      </c>
      <c r="AS9" s="25" t="str">
        <f t="shared" si="3"/>
        <v/>
      </c>
      <c r="AT9" s="25" t="str">
        <f t="shared" si="3"/>
        <v/>
      </c>
      <c r="AU9" s="25" t="str">
        <f t="shared" si="3"/>
        <v/>
      </c>
      <c r="AV9" s="25" t="str">
        <f t="shared" si="3"/>
        <v/>
      </c>
      <c r="AW9" s="25" t="str">
        <f t="shared" si="3"/>
        <v/>
      </c>
      <c r="AX9" s="26" t="str">
        <f t="shared" si="3"/>
        <v/>
      </c>
      <c r="AZ9" s="10">
        <f t="shared" si="4"/>
        <v>5</v>
      </c>
      <c r="BA9" s="13">
        <f t="shared" si="1"/>
        <v>16145</v>
      </c>
      <c r="BB9" s="14">
        <f t="shared" si="2"/>
        <v>5.6818181818181816E-2</v>
      </c>
      <c r="BC9" s="14">
        <f t="shared" si="0"/>
        <v>0.10117671891178309</v>
      </c>
    </row>
    <row r="10" spans="1:55" x14ac:dyDescent="0.25">
      <c r="A10" s="16" t="s">
        <v>36</v>
      </c>
      <c r="B10" s="17">
        <v>596357</v>
      </c>
      <c r="C10" s="17">
        <v>135100</v>
      </c>
      <c r="D10" s="17">
        <v>91926</v>
      </c>
      <c r="E10" s="17">
        <v>39760</v>
      </c>
      <c r="F10" s="17">
        <v>29696</v>
      </c>
      <c r="G10" s="17">
        <v>12374</v>
      </c>
      <c r="H10" s="17">
        <v>28746</v>
      </c>
      <c r="I10" s="17">
        <v>30867</v>
      </c>
      <c r="J10" s="17">
        <v>35360</v>
      </c>
      <c r="K10" s="17">
        <v>27643</v>
      </c>
      <c r="L10" s="17">
        <v>23769</v>
      </c>
      <c r="M10" s="17">
        <v>56224</v>
      </c>
      <c r="N10" s="17">
        <v>23609</v>
      </c>
      <c r="O10" s="17">
        <v>27225</v>
      </c>
      <c r="P10" s="17">
        <v>34058</v>
      </c>
      <c r="R10" s="16" t="s">
        <v>36</v>
      </c>
      <c r="S10" s="17">
        <v>26</v>
      </c>
      <c r="T10" s="17">
        <v>7</v>
      </c>
      <c r="U10" s="17">
        <v>4</v>
      </c>
      <c r="V10" s="17">
        <v>2</v>
      </c>
      <c r="W10" s="17">
        <v>2</v>
      </c>
      <c r="X10" s="17">
        <v>0</v>
      </c>
      <c r="Y10" s="17">
        <v>1</v>
      </c>
      <c r="Z10" s="17">
        <v>2</v>
      </c>
      <c r="AA10" s="17">
        <v>1</v>
      </c>
      <c r="AB10" s="17">
        <v>1</v>
      </c>
      <c r="AC10" s="17">
        <v>1</v>
      </c>
      <c r="AD10" s="17">
        <v>2</v>
      </c>
      <c r="AE10" s="17">
        <v>1</v>
      </c>
      <c r="AF10" s="17">
        <v>1</v>
      </c>
      <c r="AG10" s="17">
        <v>1</v>
      </c>
      <c r="AI10" s="18" t="s">
        <v>36</v>
      </c>
      <c r="AJ10" s="23">
        <f t="shared" si="5"/>
        <v>22936.807692307691</v>
      </c>
      <c r="AK10" s="24">
        <f t="shared" si="3"/>
        <v>19300</v>
      </c>
      <c r="AL10" s="25">
        <f t="shared" si="3"/>
        <v>22981.5</v>
      </c>
      <c r="AM10" s="25">
        <f t="shared" si="3"/>
        <v>19880</v>
      </c>
      <c r="AN10" s="25">
        <f t="shared" si="3"/>
        <v>14848</v>
      </c>
      <c r="AO10" s="25" t="str">
        <f t="shared" si="3"/>
        <v/>
      </c>
      <c r="AP10" s="25">
        <f t="shared" si="3"/>
        <v>28746</v>
      </c>
      <c r="AQ10" s="25">
        <f t="shared" si="3"/>
        <v>15433.5</v>
      </c>
      <c r="AR10" s="25">
        <f t="shared" si="3"/>
        <v>35360</v>
      </c>
      <c r="AS10" s="25">
        <f t="shared" si="3"/>
        <v>27643</v>
      </c>
      <c r="AT10" s="25">
        <f t="shared" si="3"/>
        <v>23769</v>
      </c>
      <c r="AU10" s="25">
        <f t="shared" si="3"/>
        <v>28112</v>
      </c>
      <c r="AV10" s="25">
        <f t="shared" si="3"/>
        <v>23609</v>
      </c>
      <c r="AW10" s="25">
        <f t="shared" si="3"/>
        <v>27225</v>
      </c>
      <c r="AX10" s="26">
        <f t="shared" si="3"/>
        <v>34058</v>
      </c>
      <c r="AZ10" s="10">
        <f t="shared" si="4"/>
        <v>6</v>
      </c>
      <c r="BA10" s="13">
        <f t="shared" si="1"/>
        <v>16269.333333333334</v>
      </c>
      <c r="BB10" s="14">
        <f t="shared" si="2"/>
        <v>6.8181818181818177E-2</v>
      </c>
      <c r="BC10" s="14">
        <f t="shared" si="0"/>
        <v>0.10593485714438092</v>
      </c>
    </row>
    <row r="11" spans="1:55" x14ac:dyDescent="0.25">
      <c r="A11" s="16" t="s">
        <v>37</v>
      </c>
      <c r="B11" s="17">
        <v>21241</v>
      </c>
      <c r="C11" s="17">
        <v>2591</v>
      </c>
      <c r="D11" s="17">
        <v>3691</v>
      </c>
      <c r="E11" s="17">
        <v>1732</v>
      </c>
      <c r="F11" s="17">
        <v>1052</v>
      </c>
      <c r="G11" s="17">
        <v>473</v>
      </c>
      <c r="H11" s="17">
        <v>1906</v>
      </c>
      <c r="I11" s="17">
        <v>822</v>
      </c>
      <c r="J11" s="17">
        <v>953</v>
      </c>
      <c r="K11" s="17">
        <v>873</v>
      </c>
      <c r="L11" s="17">
        <v>738</v>
      </c>
      <c r="M11" s="17">
        <v>1371</v>
      </c>
      <c r="N11" s="17">
        <v>1050</v>
      </c>
      <c r="O11" s="17">
        <v>893</v>
      </c>
      <c r="P11" s="17">
        <v>3096</v>
      </c>
      <c r="R11" s="16" t="s">
        <v>37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I11" s="18" t="s">
        <v>37</v>
      </c>
      <c r="AJ11" s="23" t="str">
        <f t="shared" si="5"/>
        <v/>
      </c>
      <c r="AK11" s="24" t="str">
        <f t="shared" si="3"/>
        <v/>
      </c>
      <c r="AL11" s="25" t="str">
        <f t="shared" si="3"/>
        <v/>
      </c>
      <c r="AM11" s="25" t="str">
        <f t="shared" si="3"/>
        <v/>
      </c>
      <c r="AN11" s="25" t="str">
        <f t="shared" si="3"/>
        <v/>
      </c>
      <c r="AO11" s="25" t="str">
        <f t="shared" si="3"/>
        <v/>
      </c>
      <c r="AP11" s="25" t="str">
        <f t="shared" si="3"/>
        <v/>
      </c>
      <c r="AQ11" s="25" t="str">
        <f t="shared" si="3"/>
        <v/>
      </c>
      <c r="AR11" s="25" t="str">
        <f t="shared" si="3"/>
        <v/>
      </c>
      <c r="AS11" s="25" t="str">
        <f t="shared" si="3"/>
        <v/>
      </c>
      <c r="AT11" s="25" t="str">
        <f t="shared" si="3"/>
        <v/>
      </c>
      <c r="AU11" s="25" t="str">
        <f t="shared" si="3"/>
        <v/>
      </c>
      <c r="AV11" s="25" t="str">
        <f t="shared" si="3"/>
        <v/>
      </c>
      <c r="AW11" s="25" t="str">
        <f t="shared" si="3"/>
        <v/>
      </c>
      <c r="AX11" s="26" t="str">
        <f t="shared" si="3"/>
        <v/>
      </c>
      <c r="AZ11" s="10">
        <f t="shared" si="4"/>
        <v>7</v>
      </c>
      <c r="BA11" s="13">
        <f t="shared" si="1"/>
        <v>17097.5</v>
      </c>
      <c r="BB11" s="14">
        <f t="shared" si="2"/>
        <v>7.9545454545454544E-2</v>
      </c>
      <c r="BC11" s="14">
        <f t="shared" si="0"/>
        <v>0.14177815710539909</v>
      </c>
    </row>
    <row r="12" spans="1:55" x14ac:dyDescent="0.25">
      <c r="A12" s="16" t="s">
        <v>38</v>
      </c>
      <c r="B12" s="17">
        <v>384174</v>
      </c>
      <c r="C12" s="17">
        <v>70378</v>
      </c>
      <c r="D12" s="17">
        <v>55594</v>
      </c>
      <c r="E12" s="17">
        <v>25166</v>
      </c>
      <c r="F12" s="17">
        <v>28036</v>
      </c>
      <c r="G12" s="17">
        <v>8255</v>
      </c>
      <c r="H12" s="17">
        <v>21130</v>
      </c>
      <c r="I12" s="17">
        <v>14087</v>
      </c>
      <c r="J12" s="17">
        <v>19933</v>
      </c>
      <c r="K12" s="17">
        <v>18167</v>
      </c>
      <c r="L12" s="17">
        <v>17912</v>
      </c>
      <c r="M12" s="17">
        <v>40255</v>
      </c>
      <c r="N12" s="17">
        <v>18407</v>
      </c>
      <c r="O12" s="17">
        <v>16722</v>
      </c>
      <c r="P12" s="17">
        <v>30132</v>
      </c>
      <c r="R12" s="16" t="s">
        <v>38</v>
      </c>
      <c r="S12" s="17">
        <v>16</v>
      </c>
      <c r="T12" s="17">
        <v>4</v>
      </c>
      <c r="U12" s="17">
        <v>2</v>
      </c>
      <c r="V12" s="17">
        <v>1</v>
      </c>
      <c r="W12" s="17">
        <v>1</v>
      </c>
      <c r="X12" s="17">
        <v>0</v>
      </c>
      <c r="Y12" s="17">
        <v>1</v>
      </c>
      <c r="Z12" s="17">
        <v>0</v>
      </c>
      <c r="AA12" s="17">
        <v>1</v>
      </c>
      <c r="AB12" s="17">
        <v>1</v>
      </c>
      <c r="AC12" s="17">
        <v>1</v>
      </c>
      <c r="AD12" s="17">
        <v>2</v>
      </c>
      <c r="AE12" s="17">
        <v>1</v>
      </c>
      <c r="AF12" s="17">
        <v>0</v>
      </c>
      <c r="AG12" s="17">
        <v>1</v>
      </c>
      <c r="AI12" s="18" t="s">
        <v>38</v>
      </c>
      <c r="AJ12" s="23">
        <f t="shared" si="5"/>
        <v>24010.875</v>
      </c>
      <c r="AK12" s="24">
        <f t="shared" si="3"/>
        <v>17594.5</v>
      </c>
      <c r="AL12" s="25">
        <f t="shared" si="3"/>
        <v>27797</v>
      </c>
      <c r="AM12" s="25">
        <f t="shared" si="3"/>
        <v>25166</v>
      </c>
      <c r="AN12" s="25">
        <f t="shared" si="3"/>
        <v>28036</v>
      </c>
      <c r="AO12" s="25" t="str">
        <f t="shared" si="3"/>
        <v/>
      </c>
      <c r="AP12" s="25">
        <f t="shared" si="3"/>
        <v>21130</v>
      </c>
      <c r="AQ12" s="25" t="str">
        <f t="shared" si="3"/>
        <v/>
      </c>
      <c r="AR12" s="25">
        <f t="shared" si="3"/>
        <v>19933</v>
      </c>
      <c r="AS12" s="25">
        <f t="shared" si="3"/>
        <v>18167</v>
      </c>
      <c r="AT12" s="25">
        <f t="shared" si="3"/>
        <v>17912</v>
      </c>
      <c r="AU12" s="25">
        <f t="shared" si="3"/>
        <v>20127.5</v>
      </c>
      <c r="AV12" s="25">
        <f t="shared" si="3"/>
        <v>18407</v>
      </c>
      <c r="AW12" s="25" t="str">
        <f t="shared" si="3"/>
        <v/>
      </c>
      <c r="AX12" s="26">
        <f t="shared" si="3"/>
        <v>30132</v>
      </c>
      <c r="AZ12" s="10">
        <f t="shared" si="4"/>
        <v>8</v>
      </c>
      <c r="BA12" s="13">
        <f t="shared" si="1"/>
        <v>17523</v>
      </c>
      <c r="BB12" s="14">
        <f t="shared" si="2"/>
        <v>9.0909090909090912E-2</v>
      </c>
      <c r="BC12" s="14">
        <f t="shared" si="0"/>
        <v>0.1630747503211068</v>
      </c>
    </row>
    <row r="13" spans="1:55" x14ac:dyDescent="0.25">
      <c r="A13" s="16" t="s">
        <v>39</v>
      </c>
      <c r="B13" s="17">
        <v>609</v>
      </c>
      <c r="C13" s="17"/>
      <c r="D13" s="17">
        <v>395</v>
      </c>
      <c r="E13" s="17"/>
      <c r="F13" s="17"/>
      <c r="G13" s="17"/>
      <c r="H13" s="17"/>
      <c r="I13" s="17">
        <v>214</v>
      </c>
      <c r="J13" s="17"/>
      <c r="K13" s="17"/>
      <c r="L13" s="17"/>
      <c r="M13" s="17"/>
      <c r="N13" s="17"/>
      <c r="O13" s="17"/>
      <c r="P13" s="17"/>
      <c r="R13" s="16" t="s">
        <v>39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I13" s="18" t="s">
        <v>39</v>
      </c>
      <c r="AJ13" s="23" t="str">
        <f t="shared" si="5"/>
        <v/>
      </c>
      <c r="AK13" s="24" t="str">
        <f t="shared" si="3"/>
        <v/>
      </c>
      <c r="AL13" s="25" t="str">
        <f t="shared" si="3"/>
        <v/>
      </c>
      <c r="AM13" s="25" t="str">
        <f t="shared" si="3"/>
        <v/>
      </c>
      <c r="AN13" s="25" t="str">
        <f t="shared" si="3"/>
        <v/>
      </c>
      <c r="AO13" s="25" t="str">
        <f t="shared" si="3"/>
        <v/>
      </c>
      <c r="AP13" s="25" t="str">
        <f t="shared" si="3"/>
        <v/>
      </c>
      <c r="AQ13" s="25" t="str">
        <f t="shared" si="3"/>
        <v/>
      </c>
      <c r="AR13" s="25" t="str">
        <f t="shared" si="3"/>
        <v/>
      </c>
      <c r="AS13" s="25" t="str">
        <f t="shared" si="3"/>
        <v/>
      </c>
      <c r="AT13" s="25" t="str">
        <f t="shared" si="3"/>
        <v/>
      </c>
      <c r="AU13" s="25" t="str">
        <f t="shared" si="3"/>
        <v/>
      </c>
      <c r="AV13" s="25" t="str">
        <f t="shared" si="3"/>
        <v/>
      </c>
      <c r="AW13" s="25" t="str">
        <f t="shared" si="3"/>
        <v/>
      </c>
      <c r="AX13" s="26" t="str">
        <f t="shared" si="3"/>
        <v/>
      </c>
      <c r="AZ13" s="10">
        <f t="shared" si="4"/>
        <v>9</v>
      </c>
      <c r="BA13" s="13">
        <f t="shared" si="1"/>
        <v>17558.25</v>
      </c>
      <c r="BB13" s="14">
        <f t="shared" si="2"/>
        <v>0.10227272727272728</v>
      </c>
      <c r="BC13" s="14">
        <f t="shared" si="0"/>
        <v>0.16492781016200755</v>
      </c>
    </row>
    <row r="14" spans="1:55" x14ac:dyDescent="0.25">
      <c r="A14" s="16" t="s">
        <v>40</v>
      </c>
      <c r="B14" s="17">
        <v>293</v>
      </c>
      <c r="C14" s="17"/>
      <c r="D14" s="17"/>
      <c r="E14" s="17"/>
      <c r="F14" s="17"/>
      <c r="G14" s="17"/>
      <c r="H14" s="17"/>
      <c r="I14" s="17"/>
      <c r="J14" s="17"/>
      <c r="K14" s="17">
        <v>293</v>
      </c>
      <c r="L14" s="17"/>
      <c r="M14" s="17"/>
      <c r="N14" s="17"/>
      <c r="O14" s="17"/>
      <c r="P14" s="17"/>
      <c r="R14" s="16" t="s">
        <v>40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I14" s="18" t="s">
        <v>40</v>
      </c>
      <c r="AJ14" s="23" t="str">
        <f t="shared" si="5"/>
        <v/>
      </c>
      <c r="AK14" s="24" t="str">
        <f t="shared" si="3"/>
        <v/>
      </c>
      <c r="AL14" s="25" t="str">
        <f t="shared" si="3"/>
        <v/>
      </c>
      <c r="AM14" s="25" t="str">
        <f t="shared" si="3"/>
        <v/>
      </c>
      <c r="AN14" s="25" t="str">
        <f t="shared" si="3"/>
        <v/>
      </c>
      <c r="AO14" s="25" t="str">
        <f t="shared" si="3"/>
        <v/>
      </c>
      <c r="AP14" s="25" t="str">
        <f t="shared" si="3"/>
        <v/>
      </c>
      <c r="AQ14" s="25" t="str">
        <f t="shared" si="3"/>
        <v/>
      </c>
      <c r="AR14" s="25" t="str">
        <f t="shared" si="3"/>
        <v/>
      </c>
      <c r="AS14" s="25" t="str">
        <f t="shared" si="3"/>
        <v/>
      </c>
      <c r="AT14" s="25" t="str">
        <f t="shared" si="3"/>
        <v/>
      </c>
      <c r="AU14" s="25" t="str">
        <f t="shared" si="3"/>
        <v/>
      </c>
      <c r="AV14" s="25" t="str">
        <f t="shared" si="3"/>
        <v/>
      </c>
      <c r="AW14" s="25" t="str">
        <f t="shared" si="3"/>
        <v/>
      </c>
      <c r="AX14" s="26" t="str">
        <f t="shared" si="3"/>
        <v/>
      </c>
      <c r="AZ14" s="10">
        <f t="shared" si="4"/>
        <v>10</v>
      </c>
      <c r="BA14" s="13">
        <f t="shared" si="1"/>
        <v>17594.5</v>
      </c>
      <c r="BB14" s="14">
        <f t="shared" si="2"/>
        <v>0.11363636363636363</v>
      </c>
      <c r="BC14" s="14">
        <f t="shared" si="0"/>
        <v>0.16684760416980415</v>
      </c>
    </row>
    <row r="15" spans="1:55" x14ac:dyDescent="0.25">
      <c r="A15" s="16" t="s">
        <v>41</v>
      </c>
      <c r="B15" s="17">
        <v>28592</v>
      </c>
      <c r="C15" s="17">
        <v>4401</v>
      </c>
      <c r="D15" s="17">
        <v>2758</v>
      </c>
      <c r="E15" s="17">
        <v>2188</v>
      </c>
      <c r="F15" s="17">
        <v>1475</v>
      </c>
      <c r="G15" s="17">
        <v>383</v>
      </c>
      <c r="H15" s="17">
        <v>2244</v>
      </c>
      <c r="I15" s="17">
        <v>3983</v>
      </c>
      <c r="J15" s="17">
        <v>2108</v>
      </c>
      <c r="K15" s="17">
        <v>1472</v>
      </c>
      <c r="L15" s="17">
        <v>1153</v>
      </c>
      <c r="M15" s="17">
        <v>1883</v>
      </c>
      <c r="N15" s="17">
        <v>1243</v>
      </c>
      <c r="O15" s="17">
        <v>789</v>
      </c>
      <c r="P15" s="17">
        <v>2512</v>
      </c>
      <c r="R15" s="16" t="s">
        <v>41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I15" s="18" t="s">
        <v>41</v>
      </c>
      <c r="AJ15" s="23" t="str">
        <f t="shared" si="5"/>
        <v/>
      </c>
      <c r="AK15" s="24" t="str">
        <f t="shared" si="3"/>
        <v/>
      </c>
      <c r="AL15" s="25" t="str">
        <f t="shared" si="3"/>
        <v/>
      </c>
      <c r="AM15" s="25" t="str">
        <f t="shared" si="3"/>
        <v/>
      </c>
      <c r="AN15" s="25" t="str">
        <f t="shared" si="3"/>
        <v/>
      </c>
      <c r="AO15" s="25" t="str">
        <f t="shared" si="3"/>
        <v/>
      </c>
      <c r="AP15" s="25" t="str">
        <f t="shared" si="3"/>
        <v/>
      </c>
      <c r="AQ15" s="25" t="str">
        <f t="shared" si="3"/>
        <v/>
      </c>
      <c r="AR15" s="25" t="str">
        <f t="shared" si="3"/>
        <v/>
      </c>
      <c r="AS15" s="25" t="str">
        <f t="shared" si="3"/>
        <v/>
      </c>
      <c r="AT15" s="25" t="str">
        <f t="shared" si="3"/>
        <v/>
      </c>
      <c r="AU15" s="25" t="str">
        <f t="shared" si="3"/>
        <v/>
      </c>
      <c r="AV15" s="25" t="str">
        <f t="shared" si="3"/>
        <v/>
      </c>
      <c r="AW15" s="25" t="str">
        <f t="shared" si="3"/>
        <v/>
      </c>
      <c r="AX15" s="26" t="str">
        <f t="shared" si="3"/>
        <v/>
      </c>
      <c r="AZ15" s="10">
        <f t="shared" si="4"/>
        <v>11</v>
      </c>
      <c r="BA15" s="13">
        <f t="shared" si="1"/>
        <v>17912</v>
      </c>
      <c r="BB15" s="14">
        <f t="shared" si="2"/>
        <v>0.125</v>
      </c>
      <c r="BC15" s="14">
        <f t="shared" si="0"/>
        <v>0.18427463761680024</v>
      </c>
    </row>
    <row r="16" spans="1:55" x14ac:dyDescent="0.25">
      <c r="A16" s="16" t="s">
        <v>42</v>
      </c>
      <c r="B16" s="17">
        <v>13041</v>
      </c>
      <c r="C16" s="17">
        <v>738</v>
      </c>
      <c r="D16" s="17">
        <v>1995</v>
      </c>
      <c r="E16" s="17">
        <v>1161</v>
      </c>
      <c r="F16" s="17">
        <v>906</v>
      </c>
      <c r="G16" s="17">
        <v>483</v>
      </c>
      <c r="H16" s="17">
        <v>1159</v>
      </c>
      <c r="I16" s="17">
        <v>732</v>
      </c>
      <c r="J16" s="17">
        <v>800</v>
      </c>
      <c r="K16" s="17">
        <v>1075</v>
      </c>
      <c r="L16" s="17">
        <v>665</v>
      </c>
      <c r="M16" s="17">
        <v>1186</v>
      </c>
      <c r="N16" s="17">
        <v>629</v>
      </c>
      <c r="O16" s="17">
        <v>594</v>
      </c>
      <c r="P16" s="17">
        <v>918</v>
      </c>
      <c r="R16" s="16" t="s">
        <v>42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I16" s="18" t="s">
        <v>42</v>
      </c>
      <c r="AJ16" s="23" t="str">
        <f t="shared" si="5"/>
        <v/>
      </c>
      <c r="AK16" s="24" t="str">
        <f t="shared" si="3"/>
        <v/>
      </c>
      <c r="AL16" s="25" t="str">
        <f t="shared" si="3"/>
        <v/>
      </c>
      <c r="AM16" s="25" t="str">
        <f t="shared" si="3"/>
        <v/>
      </c>
      <c r="AN16" s="25" t="str">
        <f t="shared" si="3"/>
        <v/>
      </c>
      <c r="AO16" s="25" t="str">
        <f t="shared" si="3"/>
        <v/>
      </c>
      <c r="AP16" s="25" t="str">
        <f t="shared" si="3"/>
        <v/>
      </c>
      <c r="AQ16" s="25" t="str">
        <f t="shared" si="3"/>
        <v/>
      </c>
      <c r="AR16" s="25" t="str">
        <f t="shared" si="3"/>
        <v/>
      </c>
      <c r="AS16" s="25" t="str">
        <f t="shared" si="3"/>
        <v/>
      </c>
      <c r="AT16" s="25" t="str">
        <f t="shared" si="3"/>
        <v/>
      </c>
      <c r="AU16" s="25" t="str">
        <f t="shared" si="3"/>
        <v/>
      </c>
      <c r="AV16" s="25" t="str">
        <f t="shared" si="3"/>
        <v/>
      </c>
      <c r="AW16" s="25" t="str">
        <f t="shared" si="3"/>
        <v/>
      </c>
      <c r="AX16" s="26" t="str">
        <f t="shared" si="3"/>
        <v/>
      </c>
      <c r="AZ16" s="10">
        <f t="shared" si="4"/>
        <v>12</v>
      </c>
      <c r="BA16" s="13">
        <f t="shared" si="1"/>
        <v>17938</v>
      </c>
      <c r="BB16" s="14">
        <f t="shared" si="2"/>
        <v>0.13636363636363635</v>
      </c>
      <c r="BC16" s="14">
        <f t="shared" si="0"/>
        <v>0.18575023985309855</v>
      </c>
    </row>
    <row r="17" spans="1:55" x14ac:dyDescent="0.25">
      <c r="A17" s="16" t="s">
        <v>43</v>
      </c>
      <c r="B17" s="17">
        <v>336970</v>
      </c>
      <c r="C17" s="17">
        <v>32051</v>
      </c>
      <c r="D17" s="17">
        <v>25473</v>
      </c>
      <c r="E17" s="17">
        <v>20749</v>
      </c>
      <c r="F17" s="17">
        <v>12781</v>
      </c>
      <c r="G17" s="17">
        <v>4126</v>
      </c>
      <c r="H17" s="17">
        <v>7520</v>
      </c>
      <c r="I17" s="17">
        <v>6108</v>
      </c>
      <c r="J17" s="17">
        <v>18610</v>
      </c>
      <c r="K17" s="17">
        <v>19693</v>
      </c>
      <c r="L17" s="17">
        <v>27643</v>
      </c>
      <c r="M17" s="17">
        <v>58928</v>
      </c>
      <c r="N17" s="17">
        <v>24210</v>
      </c>
      <c r="O17" s="17">
        <v>39047</v>
      </c>
      <c r="P17" s="17">
        <v>40031</v>
      </c>
      <c r="R17" s="16" t="s">
        <v>43</v>
      </c>
      <c r="S17" s="17">
        <v>14</v>
      </c>
      <c r="T17" s="17">
        <v>1</v>
      </c>
      <c r="U17" s="17">
        <v>1</v>
      </c>
      <c r="V17" s="17">
        <v>1</v>
      </c>
      <c r="W17" s="17">
        <v>0</v>
      </c>
      <c r="X17" s="17">
        <v>0</v>
      </c>
      <c r="Y17" s="17">
        <v>0</v>
      </c>
      <c r="Z17" s="17">
        <v>0</v>
      </c>
      <c r="AA17" s="17">
        <v>1</v>
      </c>
      <c r="AB17" s="17">
        <v>1</v>
      </c>
      <c r="AC17" s="17">
        <v>1</v>
      </c>
      <c r="AD17" s="17">
        <v>3</v>
      </c>
      <c r="AE17" s="17">
        <v>1</v>
      </c>
      <c r="AF17" s="17">
        <v>2</v>
      </c>
      <c r="AG17" s="17">
        <v>2</v>
      </c>
      <c r="AI17" s="18" t="s">
        <v>43</v>
      </c>
      <c r="AJ17" s="23">
        <f t="shared" si="5"/>
        <v>24069.285714285714</v>
      </c>
      <c r="AK17" s="24">
        <f t="shared" si="3"/>
        <v>32051</v>
      </c>
      <c r="AL17" s="25">
        <f t="shared" si="3"/>
        <v>25473</v>
      </c>
      <c r="AM17" s="25">
        <f t="shared" si="3"/>
        <v>20749</v>
      </c>
      <c r="AN17" s="25" t="str">
        <f t="shared" si="3"/>
        <v/>
      </c>
      <c r="AO17" s="25" t="str">
        <f t="shared" si="3"/>
        <v/>
      </c>
      <c r="AP17" s="25" t="str">
        <f t="shared" si="3"/>
        <v/>
      </c>
      <c r="AQ17" s="25" t="str">
        <f t="shared" si="3"/>
        <v/>
      </c>
      <c r="AR17" s="25">
        <f t="shared" si="3"/>
        <v>18610</v>
      </c>
      <c r="AS17" s="25">
        <f t="shared" si="3"/>
        <v>19693</v>
      </c>
      <c r="AT17" s="25">
        <f t="shared" si="3"/>
        <v>27643</v>
      </c>
      <c r="AU17" s="25">
        <f t="shared" si="3"/>
        <v>19642.666666666668</v>
      </c>
      <c r="AV17" s="25">
        <f t="shared" si="3"/>
        <v>24210</v>
      </c>
      <c r="AW17" s="25">
        <f t="shared" si="3"/>
        <v>19523.5</v>
      </c>
      <c r="AX17" s="26">
        <f t="shared" si="3"/>
        <v>20015.5</v>
      </c>
      <c r="AZ17" s="10">
        <f t="shared" si="4"/>
        <v>13</v>
      </c>
      <c r="BA17" s="13">
        <f t="shared" si="1"/>
        <v>17996.5</v>
      </c>
      <c r="BB17" s="14">
        <f t="shared" si="2"/>
        <v>0.14772727272727273</v>
      </c>
      <c r="BC17" s="14">
        <f t="shared" si="0"/>
        <v>0.18909704888733272</v>
      </c>
    </row>
    <row r="18" spans="1:55" x14ac:dyDescent="0.25">
      <c r="A18" s="16" t="s">
        <v>44</v>
      </c>
      <c r="B18" s="17">
        <v>1225</v>
      </c>
      <c r="C18" s="17">
        <v>1225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R18" s="16" t="s">
        <v>44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I18" s="18" t="s">
        <v>44</v>
      </c>
      <c r="AJ18" s="23" t="str">
        <f t="shared" si="5"/>
        <v/>
      </c>
      <c r="AK18" s="24" t="str">
        <f t="shared" si="3"/>
        <v/>
      </c>
      <c r="AL18" s="25" t="str">
        <f t="shared" si="3"/>
        <v/>
      </c>
      <c r="AM18" s="25" t="str">
        <f t="shared" si="3"/>
        <v/>
      </c>
      <c r="AN18" s="25" t="str">
        <f t="shared" si="3"/>
        <v/>
      </c>
      <c r="AO18" s="25" t="str">
        <f t="shared" si="3"/>
        <v/>
      </c>
      <c r="AP18" s="25" t="str">
        <f t="shared" si="3"/>
        <v/>
      </c>
      <c r="AQ18" s="25" t="str">
        <f t="shared" si="3"/>
        <v/>
      </c>
      <c r="AR18" s="25" t="str">
        <f t="shared" si="3"/>
        <v/>
      </c>
      <c r="AS18" s="25" t="str">
        <f t="shared" si="3"/>
        <v/>
      </c>
      <c r="AT18" s="25" t="str">
        <f t="shared" si="3"/>
        <v/>
      </c>
      <c r="AU18" s="25" t="str">
        <f t="shared" si="3"/>
        <v/>
      </c>
      <c r="AV18" s="25" t="str">
        <f t="shared" si="3"/>
        <v/>
      </c>
      <c r="AW18" s="25" t="str">
        <f t="shared" si="3"/>
        <v/>
      </c>
      <c r="AX18" s="26" t="str">
        <f t="shared" si="3"/>
        <v/>
      </c>
      <c r="AZ18" s="10">
        <f t="shared" si="4"/>
        <v>14</v>
      </c>
      <c r="BA18" s="13">
        <f t="shared" si="1"/>
        <v>18029.666666666668</v>
      </c>
      <c r="BB18" s="14">
        <f t="shared" si="2"/>
        <v>0.15909090909090909</v>
      </c>
      <c r="BC18" s="14">
        <f t="shared" si="0"/>
        <v>0.19101091856959559</v>
      </c>
    </row>
    <row r="19" spans="1:55" x14ac:dyDescent="0.25">
      <c r="A19" s="16" t="s">
        <v>45</v>
      </c>
      <c r="B19" s="17">
        <v>13538</v>
      </c>
      <c r="C19" s="17">
        <v>798</v>
      </c>
      <c r="D19" s="17">
        <v>2261</v>
      </c>
      <c r="E19" s="17">
        <v>906</v>
      </c>
      <c r="F19" s="17">
        <v>839</v>
      </c>
      <c r="G19" s="17">
        <v>434</v>
      </c>
      <c r="H19" s="17">
        <v>1322</v>
      </c>
      <c r="I19" s="17">
        <v>739</v>
      </c>
      <c r="J19" s="17">
        <v>947</v>
      </c>
      <c r="K19" s="17">
        <v>839</v>
      </c>
      <c r="L19" s="17">
        <v>756</v>
      </c>
      <c r="M19" s="17">
        <v>978</v>
      </c>
      <c r="N19" s="17">
        <v>1002</v>
      </c>
      <c r="O19" s="17">
        <v>602</v>
      </c>
      <c r="P19" s="17">
        <v>1115</v>
      </c>
      <c r="R19" s="16" t="s">
        <v>45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I19" s="18" t="s">
        <v>45</v>
      </c>
      <c r="AJ19" s="23" t="str">
        <f t="shared" si="5"/>
        <v/>
      </c>
      <c r="AK19" s="24" t="str">
        <f t="shared" si="3"/>
        <v/>
      </c>
      <c r="AL19" s="25" t="str">
        <f t="shared" si="3"/>
        <v/>
      </c>
      <c r="AM19" s="25" t="str">
        <f t="shared" si="3"/>
        <v/>
      </c>
      <c r="AN19" s="25" t="str">
        <f t="shared" si="3"/>
        <v/>
      </c>
      <c r="AO19" s="25" t="str">
        <f t="shared" si="3"/>
        <v/>
      </c>
      <c r="AP19" s="25" t="str">
        <f t="shared" si="3"/>
        <v/>
      </c>
      <c r="AQ19" s="25" t="str">
        <f t="shared" si="3"/>
        <v/>
      </c>
      <c r="AR19" s="25" t="str">
        <f t="shared" si="3"/>
        <v/>
      </c>
      <c r="AS19" s="25" t="str">
        <f t="shared" si="3"/>
        <v/>
      </c>
      <c r="AT19" s="25" t="str">
        <f t="shared" si="3"/>
        <v/>
      </c>
      <c r="AU19" s="25" t="str">
        <f t="shared" si="3"/>
        <v/>
      </c>
      <c r="AV19" s="25" t="str">
        <f t="shared" si="3"/>
        <v/>
      </c>
      <c r="AW19" s="25" t="str">
        <f t="shared" si="3"/>
        <v/>
      </c>
      <c r="AX19" s="26" t="str">
        <f t="shared" si="3"/>
        <v/>
      </c>
      <c r="AZ19" s="10">
        <f t="shared" si="4"/>
        <v>15</v>
      </c>
      <c r="BA19" s="13">
        <f t="shared" si="1"/>
        <v>18167</v>
      </c>
      <c r="BB19" s="14">
        <f t="shared" si="2"/>
        <v>0.17045454545454544</v>
      </c>
      <c r="BC19" s="14">
        <f t="shared" si="0"/>
        <v>0.19906137011314126</v>
      </c>
    </row>
    <row r="20" spans="1:55" x14ac:dyDescent="0.25">
      <c r="A20" s="16" t="s">
        <v>46</v>
      </c>
      <c r="B20" s="17">
        <v>1237</v>
      </c>
      <c r="C20" s="17">
        <v>196</v>
      </c>
      <c r="D20" s="17">
        <v>444</v>
      </c>
      <c r="E20" s="17"/>
      <c r="F20" s="17"/>
      <c r="G20" s="17"/>
      <c r="H20" s="17"/>
      <c r="I20" s="17"/>
      <c r="J20" s="17">
        <v>324</v>
      </c>
      <c r="K20" s="17"/>
      <c r="L20" s="17">
        <v>273</v>
      </c>
      <c r="M20" s="17"/>
      <c r="N20" s="17"/>
      <c r="O20" s="17"/>
      <c r="P20" s="17"/>
      <c r="R20" s="16" t="s">
        <v>46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I20" s="18" t="s">
        <v>46</v>
      </c>
      <c r="AJ20" s="23" t="str">
        <f t="shared" si="5"/>
        <v/>
      </c>
      <c r="AK20" s="24" t="str">
        <f t="shared" si="3"/>
        <v/>
      </c>
      <c r="AL20" s="25" t="str">
        <f t="shared" si="3"/>
        <v/>
      </c>
      <c r="AM20" s="25" t="str">
        <f t="shared" si="3"/>
        <v/>
      </c>
      <c r="AN20" s="25" t="str">
        <f t="shared" si="3"/>
        <v/>
      </c>
      <c r="AO20" s="25" t="str">
        <f t="shared" si="3"/>
        <v/>
      </c>
      <c r="AP20" s="25" t="str">
        <f t="shared" si="3"/>
        <v/>
      </c>
      <c r="AQ20" s="25" t="str">
        <f t="shared" si="3"/>
        <v/>
      </c>
      <c r="AR20" s="25" t="str">
        <f t="shared" si="3"/>
        <v/>
      </c>
      <c r="AS20" s="25" t="str">
        <f t="shared" si="3"/>
        <v/>
      </c>
      <c r="AT20" s="25" t="str">
        <f t="shared" si="3"/>
        <v/>
      </c>
      <c r="AU20" s="25" t="str">
        <f t="shared" si="3"/>
        <v/>
      </c>
      <c r="AV20" s="25" t="str">
        <f t="shared" si="3"/>
        <v/>
      </c>
      <c r="AW20" s="25" t="str">
        <f t="shared" si="3"/>
        <v/>
      </c>
      <c r="AX20" s="26" t="str">
        <f t="shared" si="3"/>
        <v/>
      </c>
      <c r="AZ20" s="10">
        <f t="shared" si="4"/>
        <v>16</v>
      </c>
      <c r="BA20" s="13">
        <f t="shared" si="1"/>
        <v>18407</v>
      </c>
      <c r="BB20" s="14">
        <f t="shared" si="2"/>
        <v>0.18181818181818182</v>
      </c>
      <c r="BC20" s="14">
        <f t="shared" si="0"/>
        <v>0.21361157180185353</v>
      </c>
    </row>
    <row r="21" spans="1:55" x14ac:dyDescent="0.25">
      <c r="A21" s="16" t="s">
        <v>47</v>
      </c>
      <c r="B21" s="17">
        <v>75113</v>
      </c>
      <c r="C21" s="17">
        <v>5427</v>
      </c>
      <c r="D21" s="17">
        <v>6881</v>
      </c>
      <c r="E21" s="17">
        <v>3267</v>
      </c>
      <c r="F21" s="17">
        <v>2519</v>
      </c>
      <c r="G21" s="17">
        <v>1585</v>
      </c>
      <c r="H21" s="17">
        <v>5136</v>
      </c>
      <c r="I21" s="17">
        <v>2743</v>
      </c>
      <c r="J21" s="17">
        <v>3065</v>
      </c>
      <c r="K21" s="17">
        <v>5321</v>
      </c>
      <c r="L21" s="17">
        <v>4804</v>
      </c>
      <c r="M21" s="17">
        <v>9714</v>
      </c>
      <c r="N21" s="17">
        <v>4719</v>
      </c>
      <c r="O21" s="17">
        <v>7815</v>
      </c>
      <c r="P21" s="17">
        <v>12117</v>
      </c>
      <c r="R21" s="16" t="s">
        <v>47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I21" s="18" t="s">
        <v>47</v>
      </c>
      <c r="AJ21" s="23" t="str">
        <f t="shared" si="5"/>
        <v/>
      </c>
      <c r="AK21" s="24" t="str">
        <f t="shared" si="3"/>
        <v/>
      </c>
      <c r="AL21" s="25" t="str">
        <f t="shared" si="3"/>
        <v/>
      </c>
      <c r="AM21" s="25" t="str">
        <f t="shared" si="3"/>
        <v/>
      </c>
      <c r="AN21" s="25" t="str">
        <f t="shared" si="3"/>
        <v/>
      </c>
      <c r="AO21" s="25" t="str">
        <f t="shared" si="3"/>
        <v/>
      </c>
      <c r="AP21" s="25" t="str">
        <f t="shared" si="3"/>
        <v/>
      </c>
      <c r="AQ21" s="25" t="str">
        <f t="shared" si="3"/>
        <v/>
      </c>
      <c r="AR21" s="25" t="str">
        <f t="shared" si="3"/>
        <v/>
      </c>
      <c r="AS21" s="25" t="str">
        <f t="shared" si="3"/>
        <v/>
      </c>
      <c r="AT21" s="25" t="str">
        <f t="shared" si="3"/>
        <v/>
      </c>
      <c r="AU21" s="25" t="str">
        <f t="shared" si="3"/>
        <v/>
      </c>
      <c r="AV21" s="25" t="str">
        <f t="shared" si="3"/>
        <v/>
      </c>
      <c r="AW21" s="25" t="str">
        <f t="shared" si="3"/>
        <v/>
      </c>
      <c r="AX21" s="26" t="str">
        <f t="shared" si="3"/>
        <v/>
      </c>
      <c r="AZ21" s="10">
        <f t="shared" si="4"/>
        <v>17</v>
      </c>
      <c r="BA21" s="13">
        <f t="shared" si="1"/>
        <v>18516</v>
      </c>
      <c r="BB21" s="14">
        <f t="shared" si="2"/>
        <v>0.19318181818181818</v>
      </c>
      <c r="BC21" s="14">
        <f t="shared" si="0"/>
        <v>0.22041927654873628</v>
      </c>
    </row>
    <row r="22" spans="1:55" x14ac:dyDescent="0.25">
      <c r="A22" s="16" t="s">
        <v>48</v>
      </c>
      <c r="B22" s="17">
        <v>455</v>
      </c>
      <c r="C22" s="17">
        <v>455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R22" s="16" t="s">
        <v>48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I22" s="18" t="s">
        <v>48</v>
      </c>
      <c r="AJ22" s="23" t="str">
        <f t="shared" si="5"/>
        <v/>
      </c>
      <c r="AK22" s="24" t="str">
        <f t="shared" si="3"/>
        <v/>
      </c>
      <c r="AL22" s="25" t="str">
        <f t="shared" si="3"/>
        <v/>
      </c>
      <c r="AM22" s="25" t="str">
        <f t="shared" si="3"/>
        <v/>
      </c>
      <c r="AN22" s="25" t="str">
        <f t="shared" si="3"/>
        <v/>
      </c>
      <c r="AO22" s="25" t="str">
        <f t="shared" si="3"/>
        <v/>
      </c>
      <c r="AP22" s="25" t="str">
        <f t="shared" si="3"/>
        <v/>
      </c>
      <c r="AQ22" s="25" t="str">
        <f t="shared" si="3"/>
        <v/>
      </c>
      <c r="AR22" s="25" t="str">
        <f t="shared" si="3"/>
        <v/>
      </c>
      <c r="AS22" s="25" t="str">
        <f t="shared" si="3"/>
        <v/>
      </c>
      <c r="AT22" s="25" t="str">
        <f t="shared" si="3"/>
        <v/>
      </c>
      <c r="AU22" s="25" t="str">
        <f t="shared" si="3"/>
        <v/>
      </c>
      <c r="AV22" s="25" t="str">
        <f t="shared" si="3"/>
        <v/>
      </c>
      <c r="AW22" s="25" t="str">
        <f t="shared" si="3"/>
        <v/>
      </c>
      <c r="AX22" s="26" t="str">
        <f t="shared" si="3"/>
        <v/>
      </c>
      <c r="AZ22" s="10">
        <f t="shared" si="4"/>
        <v>18</v>
      </c>
      <c r="BA22" s="13">
        <f t="shared" si="1"/>
        <v>18610</v>
      </c>
      <c r="BB22" s="14">
        <f t="shared" si="2"/>
        <v>0.20454545454545456</v>
      </c>
      <c r="BC22" s="14">
        <f t="shared" si="0"/>
        <v>0.22638872229569068</v>
      </c>
    </row>
    <row r="23" spans="1:55" x14ac:dyDescent="0.25">
      <c r="A23" s="16" t="s">
        <v>49</v>
      </c>
      <c r="B23" s="17">
        <v>342339</v>
      </c>
      <c r="C23" s="17">
        <v>18758</v>
      </c>
      <c r="D23" s="17">
        <v>39714</v>
      </c>
      <c r="E23" s="17">
        <v>22023</v>
      </c>
      <c r="F23" s="17">
        <v>14673</v>
      </c>
      <c r="G23" s="17">
        <v>10225</v>
      </c>
      <c r="H23" s="17">
        <v>25845</v>
      </c>
      <c r="I23" s="17">
        <v>16145</v>
      </c>
      <c r="J23" s="17">
        <v>22132</v>
      </c>
      <c r="K23" s="17">
        <v>17523</v>
      </c>
      <c r="L23" s="17">
        <v>17938</v>
      </c>
      <c r="M23" s="17">
        <v>37258</v>
      </c>
      <c r="N23" s="17">
        <v>27032</v>
      </c>
      <c r="O23" s="17">
        <v>30056</v>
      </c>
      <c r="P23" s="17">
        <v>43017</v>
      </c>
      <c r="R23" s="16" t="s">
        <v>49</v>
      </c>
      <c r="S23" s="17">
        <v>14</v>
      </c>
      <c r="T23" s="17">
        <v>1</v>
      </c>
      <c r="U23" s="17">
        <v>2</v>
      </c>
      <c r="V23" s="17">
        <v>1</v>
      </c>
      <c r="W23" s="17">
        <v>0</v>
      </c>
      <c r="X23" s="17">
        <v>0</v>
      </c>
      <c r="Y23" s="17">
        <v>1</v>
      </c>
      <c r="Z23" s="17">
        <v>1</v>
      </c>
      <c r="AA23" s="17">
        <v>1</v>
      </c>
      <c r="AB23" s="17">
        <v>1</v>
      </c>
      <c r="AC23" s="17">
        <v>1</v>
      </c>
      <c r="AD23" s="17">
        <v>1</v>
      </c>
      <c r="AE23" s="17">
        <v>1</v>
      </c>
      <c r="AF23" s="17">
        <v>1</v>
      </c>
      <c r="AG23" s="17">
        <v>2</v>
      </c>
      <c r="AI23" s="18" t="s">
        <v>49</v>
      </c>
      <c r="AJ23" s="23">
        <f t="shared" si="5"/>
        <v>24452.785714285714</v>
      </c>
      <c r="AK23" s="24">
        <f t="shared" ref="AK23:AK30" si="6">IF(SUM(T23)&gt;0,C23/T23,"")</f>
        <v>18758</v>
      </c>
      <c r="AL23" s="25">
        <f t="shared" ref="AL23:AL30" si="7">IF(SUM(U23)&gt;0,D23/U23,"")</f>
        <v>19857</v>
      </c>
      <c r="AM23" s="25">
        <f t="shared" ref="AM23:AM30" si="8">IF(SUM(V23)&gt;0,E23/V23,"")</f>
        <v>22023</v>
      </c>
      <c r="AN23" s="25" t="str">
        <f t="shared" ref="AN23:AN30" si="9">IF(SUM(W23)&gt;0,F23/W23,"")</f>
        <v/>
      </c>
      <c r="AO23" s="25" t="str">
        <f t="shared" ref="AO23:AO30" si="10">IF(SUM(X23)&gt;0,G23/X23,"")</f>
        <v/>
      </c>
      <c r="AP23" s="25">
        <f t="shared" ref="AP23:AP30" si="11">IF(SUM(Y23)&gt;0,H23/Y23,"")</f>
        <v>25845</v>
      </c>
      <c r="AQ23" s="25">
        <f t="shared" ref="AQ23:AQ30" si="12">IF(SUM(Z23)&gt;0,I23/Z23,"")</f>
        <v>16145</v>
      </c>
      <c r="AR23" s="25">
        <f t="shared" ref="AR23:AR30" si="13">IF(SUM(AA23)&gt;0,J23/AA23,"")</f>
        <v>22132</v>
      </c>
      <c r="AS23" s="25">
        <f t="shared" ref="AS23:AS30" si="14">IF(SUM(AB23)&gt;0,K23/AB23,"")</f>
        <v>17523</v>
      </c>
      <c r="AT23" s="25">
        <f t="shared" ref="AT23:AT30" si="15">IF(SUM(AC23)&gt;0,L23/AC23,"")</f>
        <v>17938</v>
      </c>
      <c r="AU23" s="25">
        <f t="shared" ref="AU23:AU30" si="16">IF(SUM(AD23)&gt;0,M23/AD23,"")</f>
        <v>37258</v>
      </c>
      <c r="AV23" s="25">
        <f t="shared" ref="AV23:AV30" si="17">IF(SUM(AE23)&gt;0,N23/AE23,"")</f>
        <v>27032</v>
      </c>
      <c r="AW23" s="25">
        <f t="shared" ref="AW23:AW30" si="18">IF(SUM(AF23)&gt;0,O23/AF23,"")</f>
        <v>30056</v>
      </c>
      <c r="AX23" s="26">
        <f t="shared" ref="AX23:AX30" si="19">IF(SUM(AG23)&gt;0,P23/AG23,"")</f>
        <v>21508.5</v>
      </c>
      <c r="AZ23" s="10">
        <f t="shared" si="4"/>
        <v>19</v>
      </c>
      <c r="BA23" s="13">
        <f t="shared" si="1"/>
        <v>18689</v>
      </c>
      <c r="BB23" s="14">
        <f t="shared" si="2"/>
        <v>0.21590909090909091</v>
      </c>
      <c r="BC23" s="14">
        <f t="shared" si="0"/>
        <v>0.23147543186059452</v>
      </c>
    </row>
    <row r="24" spans="1:55" x14ac:dyDescent="0.25">
      <c r="A24" s="16" t="s">
        <v>50</v>
      </c>
      <c r="B24" s="17">
        <v>42906</v>
      </c>
      <c r="C24" s="17">
        <v>2473</v>
      </c>
      <c r="D24" s="17">
        <v>4760</v>
      </c>
      <c r="E24" s="17">
        <v>2737</v>
      </c>
      <c r="F24" s="17">
        <v>2598</v>
      </c>
      <c r="G24" s="17">
        <v>1883</v>
      </c>
      <c r="H24" s="17">
        <v>6490</v>
      </c>
      <c r="I24" s="17">
        <v>2026</v>
      </c>
      <c r="J24" s="17">
        <v>2483</v>
      </c>
      <c r="K24" s="17">
        <v>2307</v>
      </c>
      <c r="L24" s="17">
        <v>1725</v>
      </c>
      <c r="M24" s="17">
        <v>3390</v>
      </c>
      <c r="N24" s="17">
        <v>2536</v>
      </c>
      <c r="O24" s="17">
        <v>1489</v>
      </c>
      <c r="P24" s="17">
        <v>6009</v>
      </c>
      <c r="R24" s="16" t="s">
        <v>50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I24" s="18" t="s">
        <v>50</v>
      </c>
      <c r="AJ24" s="23" t="str">
        <f t="shared" si="5"/>
        <v/>
      </c>
      <c r="AK24" s="24" t="str">
        <f t="shared" si="6"/>
        <v/>
      </c>
      <c r="AL24" s="25" t="str">
        <f t="shared" si="7"/>
        <v/>
      </c>
      <c r="AM24" s="25" t="str">
        <f t="shared" si="8"/>
        <v/>
      </c>
      <c r="AN24" s="25" t="str">
        <f t="shared" si="9"/>
        <v/>
      </c>
      <c r="AO24" s="25" t="str">
        <f t="shared" si="10"/>
        <v/>
      </c>
      <c r="AP24" s="25" t="str">
        <f t="shared" si="11"/>
        <v/>
      </c>
      <c r="AQ24" s="25" t="str">
        <f t="shared" si="12"/>
        <v/>
      </c>
      <c r="AR24" s="25" t="str">
        <f t="shared" si="13"/>
        <v/>
      </c>
      <c r="AS24" s="25" t="str">
        <f t="shared" si="14"/>
        <v/>
      </c>
      <c r="AT24" s="25" t="str">
        <f t="shared" si="15"/>
        <v/>
      </c>
      <c r="AU24" s="25" t="str">
        <f t="shared" si="16"/>
        <v/>
      </c>
      <c r="AV24" s="25" t="str">
        <f t="shared" si="17"/>
        <v/>
      </c>
      <c r="AW24" s="25" t="str">
        <f t="shared" si="18"/>
        <v/>
      </c>
      <c r="AX24" s="26" t="str">
        <f t="shared" si="19"/>
        <v/>
      </c>
      <c r="AZ24" s="10">
        <f t="shared" si="4"/>
        <v>20</v>
      </c>
      <c r="BA24" s="13">
        <f t="shared" si="1"/>
        <v>18758</v>
      </c>
      <c r="BB24" s="14">
        <f t="shared" si="2"/>
        <v>0.22727272727272727</v>
      </c>
      <c r="BC24" s="14">
        <f t="shared" si="0"/>
        <v>0.23596989970827489</v>
      </c>
    </row>
    <row r="25" spans="1:55" x14ac:dyDescent="0.25">
      <c r="A25" s="16" t="s">
        <v>51</v>
      </c>
      <c r="B25" s="17">
        <v>927240</v>
      </c>
      <c r="C25" s="17">
        <v>96564</v>
      </c>
      <c r="D25" s="17">
        <v>125984</v>
      </c>
      <c r="E25" s="17">
        <v>52810</v>
      </c>
      <c r="F25" s="17">
        <v>48808</v>
      </c>
      <c r="G25" s="17">
        <v>26157</v>
      </c>
      <c r="H25" s="17">
        <v>71986</v>
      </c>
      <c r="I25" s="17">
        <v>43727</v>
      </c>
      <c r="J25" s="17">
        <v>55548</v>
      </c>
      <c r="K25" s="17">
        <v>50677</v>
      </c>
      <c r="L25" s="17">
        <v>41662</v>
      </c>
      <c r="M25" s="17">
        <v>99509</v>
      </c>
      <c r="N25" s="17">
        <v>59808</v>
      </c>
      <c r="O25" s="17">
        <v>54089</v>
      </c>
      <c r="P25" s="17">
        <v>99911</v>
      </c>
      <c r="R25" s="16" t="s">
        <v>51</v>
      </c>
      <c r="S25" s="17">
        <v>47</v>
      </c>
      <c r="T25" s="17">
        <v>5</v>
      </c>
      <c r="U25" s="17">
        <v>6</v>
      </c>
      <c r="V25" s="17">
        <v>2</v>
      </c>
      <c r="W25" s="17">
        <v>3</v>
      </c>
      <c r="X25" s="17">
        <v>2</v>
      </c>
      <c r="Y25" s="17">
        <v>4</v>
      </c>
      <c r="Z25" s="17">
        <v>2</v>
      </c>
      <c r="AA25" s="17">
        <v>3</v>
      </c>
      <c r="AB25" s="17">
        <v>2</v>
      </c>
      <c r="AC25" s="17">
        <v>2</v>
      </c>
      <c r="AD25" s="17">
        <v>5</v>
      </c>
      <c r="AE25" s="17">
        <v>3</v>
      </c>
      <c r="AF25" s="17">
        <v>3</v>
      </c>
      <c r="AG25" s="17">
        <v>5</v>
      </c>
      <c r="AI25" s="18" t="s">
        <v>51</v>
      </c>
      <c r="AJ25" s="23">
        <f t="shared" si="5"/>
        <v>19728.510638297874</v>
      </c>
      <c r="AK25" s="24">
        <f t="shared" si="6"/>
        <v>19312.8</v>
      </c>
      <c r="AL25" s="25">
        <f t="shared" si="7"/>
        <v>20997.333333333332</v>
      </c>
      <c r="AM25" s="25">
        <f t="shared" si="8"/>
        <v>26405</v>
      </c>
      <c r="AN25" s="25">
        <f t="shared" si="9"/>
        <v>16269.333333333334</v>
      </c>
      <c r="AO25" s="25">
        <f t="shared" si="10"/>
        <v>13078.5</v>
      </c>
      <c r="AP25" s="25">
        <f t="shared" si="11"/>
        <v>17996.5</v>
      </c>
      <c r="AQ25" s="25">
        <f t="shared" si="12"/>
        <v>21863.5</v>
      </c>
      <c r="AR25" s="25">
        <f t="shared" si="13"/>
        <v>18516</v>
      </c>
      <c r="AS25" s="25">
        <f t="shared" si="14"/>
        <v>25338.5</v>
      </c>
      <c r="AT25" s="25">
        <f t="shared" si="15"/>
        <v>20831</v>
      </c>
      <c r="AU25" s="25">
        <f t="shared" si="16"/>
        <v>19901.8</v>
      </c>
      <c r="AV25" s="25">
        <f t="shared" si="17"/>
        <v>19936</v>
      </c>
      <c r="AW25" s="25">
        <f t="shared" si="18"/>
        <v>18029.666666666668</v>
      </c>
      <c r="AX25" s="26">
        <f t="shared" si="19"/>
        <v>19982.2</v>
      </c>
      <c r="AZ25" s="10">
        <f t="shared" si="4"/>
        <v>21</v>
      </c>
      <c r="BA25" s="13">
        <f t="shared" si="1"/>
        <v>19019</v>
      </c>
      <c r="BB25" s="14">
        <f t="shared" si="2"/>
        <v>0.23863636363636365</v>
      </c>
      <c r="BC25" s="14">
        <f t="shared" si="0"/>
        <v>0.25339784287578748</v>
      </c>
    </row>
    <row r="26" spans="1:55" x14ac:dyDescent="0.25">
      <c r="A26" s="16" t="s">
        <v>52</v>
      </c>
      <c r="B26" s="17">
        <v>741044</v>
      </c>
      <c r="C26" s="17">
        <v>49975</v>
      </c>
      <c r="D26" s="17">
        <v>90478</v>
      </c>
      <c r="E26" s="17">
        <v>51193</v>
      </c>
      <c r="F26" s="17">
        <v>41529</v>
      </c>
      <c r="G26" s="17">
        <v>20520</v>
      </c>
      <c r="H26" s="17">
        <v>68758</v>
      </c>
      <c r="I26" s="17">
        <v>29132</v>
      </c>
      <c r="J26" s="17">
        <v>38564</v>
      </c>
      <c r="K26" s="17">
        <v>37378</v>
      </c>
      <c r="L26" s="17">
        <v>44197</v>
      </c>
      <c r="M26" s="17">
        <v>82414</v>
      </c>
      <c r="N26" s="17">
        <v>51922</v>
      </c>
      <c r="O26" s="17">
        <v>38099</v>
      </c>
      <c r="P26" s="17">
        <v>96885</v>
      </c>
      <c r="R26" s="16" t="s">
        <v>52</v>
      </c>
      <c r="S26" s="17">
        <v>33</v>
      </c>
      <c r="T26" s="17">
        <v>2</v>
      </c>
      <c r="U26" s="17">
        <v>4</v>
      </c>
      <c r="V26" s="17">
        <v>2</v>
      </c>
      <c r="W26" s="17">
        <v>2</v>
      </c>
      <c r="X26" s="17">
        <v>1</v>
      </c>
      <c r="Y26" s="17">
        <v>3</v>
      </c>
      <c r="Z26" s="17">
        <v>1</v>
      </c>
      <c r="AA26" s="17">
        <v>2</v>
      </c>
      <c r="AB26" s="17">
        <v>2</v>
      </c>
      <c r="AC26" s="17">
        <v>2</v>
      </c>
      <c r="AD26" s="17">
        <v>4</v>
      </c>
      <c r="AE26" s="17">
        <v>2</v>
      </c>
      <c r="AF26" s="17">
        <v>2</v>
      </c>
      <c r="AG26" s="17">
        <v>4</v>
      </c>
      <c r="AI26" s="18" t="s">
        <v>52</v>
      </c>
      <c r="AJ26" s="23">
        <f t="shared" si="5"/>
        <v>22455.878787878788</v>
      </c>
      <c r="AK26" s="24">
        <f t="shared" si="6"/>
        <v>24987.5</v>
      </c>
      <c r="AL26" s="25">
        <f t="shared" si="7"/>
        <v>22619.5</v>
      </c>
      <c r="AM26" s="25">
        <f t="shared" si="8"/>
        <v>25596.5</v>
      </c>
      <c r="AN26" s="25">
        <f t="shared" si="9"/>
        <v>20764.5</v>
      </c>
      <c r="AO26" s="25">
        <f t="shared" si="10"/>
        <v>20520</v>
      </c>
      <c r="AP26" s="25">
        <f t="shared" si="11"/>
        <v>22919.333333333332</v>
      </c>
      <c r="AQ26" s="25">
        <f t="shared" si="12"/>
        <v>29132</v>
      </c>
      <c r="AR26" s="25">
        <f t="shared" si="13"/>
        <v>19282</v>
      </c>
      <c r="AS26" s="25">
        <f t="shared" si="14"/>
        <v>18689</v>
      </c>
      <c r="AT26" s="25">
        <f t="shared" si="15"/>
        <v>22098.5</v>
      </c>
      <c r="AU26" s="25">
        <f t="shared" si="16"/>
        <v>20603.5</v>
      </c>
      <c r="AV26" s="25">
        <f t="shared" si="17"/>
        <v>25961</v>
      </c>
      <c r="AW26" s="25">
        <f t="shared" si="18"/>
        <v>19049.5</v>
      </c>
      <c r="AX26" s="26">
        <f t="shared" si="19"/>
        <v>24221.25</v>
      </c>
      <c r="AZ26" s="10">
        <f t="shared" si="4"/>
        <v>22</v>
      </c>
      <c r="BA26" s="13">
        <f t="shared" si="1"/>
        <v>19049.5</v>
      </c>
      <c r="BB26" s="14">
        <f t="shared" si="2"/>
        <v>0.25</v>
      </c>
      <c r="BC26" s="14">
        <f t="shared" si="0"/>
        <v>0.25547769656268882</v>
      </c>
    </row>
    <row r="27" spans="1:55" x14ac:dyDescent="0.25">
      <c r="A27" s="16" t="s">
        <v>53</v>
      </c>
      <c r="B27" s="17">
        <v>3843</v>
      </c>
      <c r="C27" s="17">
        <v>376</v>
      </c>
      <c r="D27" s="17">
        <v>421</v>
      </c>
      <c r="E27" s="17">
        <v>181</v>
      </c>
      <c r="F27" s="17">
        <v>347</v>
      </c>
      <c r="G27" s="17">
        <v>204</v>
      </c>
      <c r="H27" s="17">
        <v>472</v>
      </c>
      <c r="I27" s="17">
        <v>173</v>
      </c>
      <c r="J27" s="17">
        <v>274</v>
      </c>
      <c r="K27" s="17">
        <v>158</v>
      </c>
      <c r="L27" s="17">
        <v>159</v>
      </c>
      <c r="M27" s="17">
        <v>260</v>
      </c>
      <c r="N27" s="17">
        <v>225</v>
      </c>
      <c r="O27" s="17">
        <v>168</v>
      </c>
      <c r="P27" s="17">
        <v>425</v>
      </c>
      <c r="R27" s="16" t="s">
        <v>53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I27" s="18" t="s">
        <v>53</v>
      </c>
      <c r="AJ27" s="23" t="str">
        <f t="shared" si="5"/>
        <v/>
      </c>
      <c r="AK27" s="24" t="str">
        <f t="shared" si="6"/>
        <v/>
      </c>
      <c r="AL27" s="25" t="str">
        <f t="shared" si="7"/>
        <v/>
      </c>
      <c r="AM27" s="25" t="str">
        <f t="shared" si="8"/>
        <v/>
      </c>
      <c r="AN27" s="25" t="str">
        <f t="shared" si="9"/>
        <v/>
      </c>
      <c r="AO27" s="25" t="str">
        <f t="shared" si="10"/>
        <v/>
      </c>
      <c r="AP27" s="25" t="str">
        <f t="shared" si="11"/>
        <v/>
      </c>
      <c r="AQ27" s="25" t="str">
        <f t="shared" si="12"/>
        <v/>
      </c>
      <c r="AR27" s="25" t="str">
        <f t="shared" si="13"/>
        <v/>
      </c>
      <c r="AS27" s="25" t="str">
        <f t="shared" si="14"/>
        <v/>
      </c>
      <c r="AT27" s="25" t="str">
        <f t="shared" si="15"/>
        <v/>
      </c>
      <c r="AU27" s="25" t="str">
        <f t="shared" si="16"/>
        <v/>
      </c>
      <c r="AV27" s="25" t="str">
        <f t="shared" si="17"/>
        <v/>
      </c>
      <c r="AW27" s="25" t="str">
        <f t="shared" si="18"/>
        <v/>
      </c>
      <c r="AX27" s="26" t="str">
        <f t="shared" si="19"/>
        <v/>
      </c>
      <c r="AZ27" s="10">
        <f t="shared" si="4"/>
        <v>23</v>
      </c>
      <c r="BA27" s="13">
        <f t="shared" si="1"/>
        <v>19093.666666666668</v>
      </c>
      <c r="BB27" s="14">
        <f t="shared" si="2"/>
        <v>0.26136363636363635</v>
      </c>
      <c r="BC27" s="14">
        <f t="shared" si="0"/>
        <v>0.25850524139546166</v>
      </c>
    </row>
    <row r="28" spans="1:55" x14ac:dyDescent="0.25">
      <c r="A28" s="16" t="s">
        <v>54</v>
      </c>
      <c r="B28" s="17">
        <v>159025</v>
      </c>
      <c r="C28" s="17">
        <v>37888</v>
      </c>
      <c r="D28" s="17">
        <v>23246</v>
      </c>
      <c r="E28" s="17">
        <v>7667</v>
      </c>
      <c r="F28" s="17">
        <v>6033</v>
      </c>
      <c r="G28" s="17">
        <v>2802</v>
      </c>
      <c r="H28" s="17">
        <v>9082</v>
      </c>
      <c r="I28" s="17">
        <v>5146</v>
      </c>
      <c r="J28" s="17">
        <v>7873</v>
      </c>
      <c r="K28" s="17">
        <v>6473</v>
      </c>
      <c r="L28" s="17">
        <v>6818</v>
      </c>
      <c r="M28" s="17">
        <v>18780</v>
      </c>
      <c r="N28" s="17">
        <v>7097</v>
      </c>
      <c r="O28" s="17">
        <v>6912</v>
      </c>
      <c r="P28" s="17">
        <v>13208</v>
      </c>
      <c r="R28" s="16" t="s">
        <v>54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I28" s="18" t="s">
        <v>54</v>
      </c>
      <c r="AJ28" s="23" t="str">
        <f t="shared" si="5"/>
        <v/>
      </c>
      <c r="AK28" s="24" t="str">
        <f t="shared" si="6"/>
        <v/>
      </c>
      <c r="AL28" s="25" t="str">
        <f t="shared" si="7"/>
        <v/>
      </c>
      <c r="AM28" s="25" t="str">
        <f t="shared" si="8"/>
        <v/>
      </c>
      <c r="AN28" s="25" t="str">
        <f t="shared" si="9"/>
        <v/>
      </c>
      <c r="AO28" s="25" t="str">
        <f t="shared" si="10"/>
        <v/>
      </c>
      <c r="AP28" s="25" t="str">
        <f t="shared" si="11"/>
        <v/>
      </c>
      <c r="AQ28" s="25" t="str">
        <f t="shared" si="12"/>
        <v/>
      </c>
      <c r="AR28" s="25" t="str">
        <f t="shared" si="13"/>
        <v/>
      </c>
      <c r="AS28" s="25" t="str">
        <f t="shared" si="14"/>
        <v/>
      </c>
      <c r="AT28" s="25" t="str">
        <f t="shared" si="15"/>
        <v/>
      </c>
      <c r="AU28" s="25" t="str">
        <f t="shared" si="16"/>
        <v/>
      </c>
      <c r="AV28" s="25" t="str">
        <f t="shared" si="17"/>
        <v/>
      </c>
      <c r="AW28" s="25" t="str">
        <f t="shared" si="18"/>
        <v/>
      </c>
      <c r="AX28" s="26" t="str">
        <f t="shared" si="19"/>
        <v/>
      </c>
      <c r="AZ28" s="10">
        <f t="shared" si="4"/>
        <v>24</v>
      </c>
      <c r="BA28" s="13">
        <f t="shared" si="1"/>
        <v>19282</v>
      </c>
      <c r="BB28" s="14">
        <f t="shared" si="2"/>
        <v>0.27272727272727271</v>
      </c>
      <c r="BC28" s="14">
        <f t="shared" si="0"/>
        <v>0.27162057754378161</v>
      </c>
    </row>
    <row r="29" spans="1:55" ht="15.75" thickBot="1" x14ac:dyDescent="0.3">
      <c r="A29" s="16" t="s">
        <v>55</v>
      </c>
      <c r="B29" s="17">
        <v>8932</v>
      </c>
      <c r="C29" s="17">
        <v>1205</v>
      </c>
      <c r="D29" s="17">
        <v>1466</v>
      </c>
      <c r="E29" s="17">
        <v>485</v>
      </c>
      <c r="F29" s="17">
        <v>691</v>
      </c>
      <c r="G29" s="17">
        <v>298</v>
      </c>
      <c r="H29" s="17">
        <v>766</v>
      </c>
      <c r="I29" s="17"/>
      <c r="J29" s="17"/>
      <c r="K29" s="17">
        <v>407</v>
      </c>
      <c r="L29" s="17"/>
      <c r="M29" s="17">
        <v>1045</v>
      </c>
      <c r="N29" s="17">
        <v>950</v>
      </c>
      <c r="O29" s="17">
        <v>634</v>
      </c>
      <c r="P29" s="17">
        <v>985</v>
      </c>
      <c r="R29" s="16" t="s">
        <v>55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I29" s="18" t="s">
        <v>55</v>
      </c>
      <c r="AJ29" s="27" t="str">
        <f t="shared" si="5"/>
        <v/>
      </c>
      <c r="AK29" s="28" t="str">
        <f t="shared" si="6"/>
        <v/>
      </c>
      <c r="AL29" s="29" t="str">
        <f t="shared" si="7"/>
        <v/>
      </c>
      <c r="AM29" s="29" t="str">
        <f t="shared" si="8"/>
        <v/>
      </c>
      <c r="AN29" s="29" t="str">
        <f t="shared" si="9"/>
        <v/>
      </c>
      <c r="AO29" s="29" t="str">
        <f t="shared" si="10"/>
        <v/>
      </c>
      <c r="AP29" s="29" t="str">
        <f t="shared" si="11"/>
        <v/>
      </c>
      <c r="AQ29" s="29" t="str">
        <f t="shared" si="12"/>
        <v/>
      </c>
      <c r="AR29" s="29" t="str">
        <f t="shared" si="13"/>
        <v/>
      </c>
      <c r="AS29" s="29" t="str">
        <f t="shared" si="14"/>
        <v/>
      </c>
      <c r="AT29" s="29" t="str">
        <f t="shared" si="15"/>
        <v/>
      </c>
      <c r="AU29" s="29" t="str">
        <f t="shared" si="16"/>
        <v/>
      </c>
      <c r="AV29" s="29" t="str">
        <f t="shared" si="17"/>
        <v/>
      </c>
      <c r="AW29" s="29" t="str">
        <f t="shared" si="18"/>
        <v/>
      </c>
      <c r="AX29" s="30" t="str">
        <f t="shared" si="19"/>
        <v/>
      </c>
      <c r="AZ29" s="10">
        <f t="shared" si="4"/>
        <v>25</v>
      </c>
      <c r="BA29" s="13">
        <f t="shared" si="1"/>
        <v>19292.666666666668</v>
      </c>
      <c r="BB29" s="14">
        <f t="shared" si="2"/>
        <v>0.28409090909090912</v>
      </c>
      <c r="BC29" s="14">
        <f t="shared" si="0"/>
        <v>0.27237318825294904</v>
      </c>
    </row>
    <row r="30" spans="1:55" ht="15.75" thickBot="1" x14ac:dyDescent="0.3">
      <c r="A30" s="16" t="s">
        <v>56</v>
      </c>
      <c r="B30" s="17">
        <v>4969984</v>
      </c>
      <c r="C30" s="17">
        <v>586509</v>
      </c>
      <c r="D30" s="17">
        <v>627492</v>
      </c>
      <c r="E30" s="17">
        <v>311171</v>
      </c>
      <c r="F30" s="17">
        <v>263425</v>
      </c>
      <c r="G30" s="17">
        <v>122673</v>
      </c>
      <c r="H30" s="17">
        <v>338082</v>
      </c>
      <c r="I30" s="17">
        <v>202451</v>
      </c>
      <c r="J30" s="17">
        <v>273891</v>
      </c>
      <c r="K30" s="17">
        <v>255603</v>
      </c>
      <c r="L30" s="17">
        <v>262032</v>
      </c>
      <c r="M30" s="17">
        <v>573857</v>
      </c>
      <c r="N30" s="17">
        <v>304844</v>
      </c>
      <c r="O30" s="17">
        <v>295334</v>
      </c>
      <c r="P30" s="17">
        <v>552620</v>
      </c>
      <c r="R30" s="16" t="s">
        <v>3</v>
      </c>
      <c r="S30" s="31">
        <f>SUM(S7:S29)</f>
        <v>200</v>
      </c>
      <c r="T30" s="31">
        <f t="shared" ref="T30:AG30" si="20">SUM(T7:T29)</f>
        <v>24</v>
      </c>
      <c r="U30" s="31">
        <f t="shared" si="20"/>
        <v>25</v>
      </c>
      <c r="V30" s="31">
        <f t="shared" si="20"/>
        <v>12</v>
      </c>
      <c r="W30" s="31">
        <f t="shared" si="20"/>
        <v>11</v>
      </c>
      <c r="X30" s="31">
        <f t="shared" si="20"/>
        <v>5</v>
      </c>
      <c r="Y30" s="31">
        <f t="shared" si="20"/>
        <v>14</v>
      </c>
      <c r="Z30" s="31">
        <f t="shared" si="20"/>
        <v>8</v>
      </c>
      <c r="AA30" s="31">
        <f t="shared" si="20"/>
        <v>11</v>
      </c>
      <c r="AB30" s="31">
        <f t="shared" si="20"/>
        <v>10</v>
      </c>
      <c r="AC30" s="31">
        <f t="shared" si="20"/>
        <v>11</v>
      </c>
      <c r="AD30" s="31">
        <f t="shared" si="20"/>
        <v>23</v>
      </c>
      <c r="AE30" s="31">
        <f t="shared" si="20"/>
        <v>12</v>
      </c>
      <c r="AF30" s="31">
        <f t="shared" si="20"/>
        <v>12</v>
      </c>
      <c r="AG30" s="31">
        <f t="shared" si="20"/>
        <v>22</v>
      </c>
      <c r="AI30" s="18" t="s">
        <v>3</v>
      </c>
      <c r="AJ30" s="32">
        <f t="shared" si="5"/>
        <v>24849.919999999998</v>
      </c>
      <c r="AK30" s="33">
        <f t="shared" si="6"/>
        <v>24437.875</v>
      </c>
      <c r="AL30" s="34">
        <f t="shared" si="7"/>
        <v>25099.68</v>
      </c>
      <c r="AM30" s="34">
        <f t="shared" si="8"/>
        <v>25930.916666666668</v>
      </c>
      <c r="AN30" s="34">
        <f t="shared" si="9"/>
        <v>23947.727272727272</v>
      </c>
      <c r="AO30" s="34">
        <f t="shared" si="10"/>
        <v>24534.6</v>
      </c>
      <c r="AP30" s="34">
        <f t="shared" si="11"/>
        <v>24148.714285714286</v>
      </c>
      <c r="AQ30" s="34">
        <f t="shared" si="12"/>
        <v>25306.375</v>
      </c>
      <c r="AR30" s="34">
        <f t="shared" si="13"/>
        <v>24899.18181818182</v>
      </c>
      <c r="AS30" s="34">
        <f t="shared" si="14"/>
        <v>25560.3</v>
      </c>
      <c r="AT30" s="34">
        <f t="shared" si="15"/>
        <v>23821.090909090908</v>
      </c>
      <c r="AU30" s="34">
        <f t="shared" si="16"/>
        <v>24950.304347826088</v>
      </c>
      <c r="AV30" s="34">
        <f t="shared" si="17"/>
        <v>25403.666666666668</v>
      </c>
      <c r="AW30" s="34">
        <f t="shared" si="18"/>
        <v>24611.166666666668</v>
      </c>
      <c r="AX30" s="35">
        <f t="shared" si="19"/>
        <v>25119.090909090908</v>
      </c>
      <c r="AZ30" s="10">
        <f t="shared" si="4"/>
        <v>26</v>
      </c>
      <c r="BA30" s="13">
        <f t="shared" si="1"/>
        <v>19300</v>
      </c>
      <c r="BB30" s="14">
        <f t="shared" si="2"/>
        <v>0.29545454545454547</v>
      </c>
      <c r="BC30" s="14">
        <f t="shared" si="0"/>
        <v>0.27289120831604002</v>
      </c>
    </row>
    <row r="31" spans="1:55" ht="18" customHeight="1" x14ac:dyDescent="0.25">
      <c r="A31" s="10" t="s">
        <v>57</v>
      </c>
      <c r="AM31" s="36" t="s">
        <v>63</v>
      </c>
      <c r="AZ31" s="10">
        <f t="shared" si="4"/>
        <v>27</v>
      </c>
      <c r="BA31" s="13">
        <f t="shared" si="1"/>
        <v>19312.8</v>
      </c>
      <c r="BB31" s="14">
        <f t="shared" si="2"/>
        <v>0.30681818181818182</v>
      </c>
      <c r="BC31" s="14">
        <f t="shared" si="0"/>
        <v>0.27379655789585411</v>
      </c>
    </row>
    <row r="32" spans="1:55" x14ac:dyDescent="0.25">
      <c r="A32" s="10" t="s">
        <v>58</v>
      </c>
      <c r="AI32" s="45" t="s">
        <v>61</v>
      </c>
      <c r="AJ32" s="45"/>
      <c r="AK32" s="45"/>
      <c r="AL32" s="31">
        <f>MIN($AK$7:$AX$29)</f>
        <v>13078.5</v>
      </c>
      <c r="AM32" s="37"/>
      <c r="AO32" s="10" t="s">
        <v>70</v>
      </c>
      <c r="AP32" s="31">
        <f>AVERAGE($AK$7:$AX$29)</f>
        <v>22141.321861471861</v>
      </c>
      <c r="AZ32" s="10">
        <f t="shared" si="4"/>
        <v>28</v>
      </c>
      <c r="BA32" s="13">
        <f t="shared" si="1"/>
        <v>19523.5</v>
      </c>
      <c r="BB32" s="14">
        <f t="shared" si="2"/>
        <v>0.31818181818181818</v>
      </c>
      <c r="BC32" s="14">
        <f t="shared" si="0"/>
        <v>0.28890930766710277</v>
      </c>
    </row>
    <row r="33" spans="1:55" ht="24" thickBot="1" x14ac:dyDescent="0.3">
      <c r="B33" s="96" t="s">
        <v>97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AI33" s="45" t="s">
        <v>62</v>
      </c>
      <c r="AJ33" s="45"/>
      <c r="AK33" s="45"/>
      <c r="AL33" s="31">
        <f>MAX($AK$7:$AX$29)</f>
        <v>37258</v>
      </c>
      <c r="AM33" s="38">
        <f>AL33/AL32</f>
        <v>2.8487976449898689</v>
      </c>
      <c r="AO33" s="10" t="s">
        <v>72</v>
      </c>
      <c r="AP33" s="31">
        <f>MEDIAN($AK$7:$AX$29)</f>
        <v>20796.678571428572</v>
      </c>
      <c r="AZ33" s="10">
        <f t="shared" si="4"/>
        <v>29</v>
      </c>
      <c r="BA33" s="13">
        <f t="shared" si="1"/>
        <v>19642.666666666668</v>
      </c>
      <c r="BB33" s="14">
        <f t="shared" si="2"/>
        <v>0.32954545454545453</v>
      </c>
      <c r="BC33" s="14">
        <f t="shared" si="0"/>
        <v>0.29762696802033239</v>
      </c>
    </row>
    <row r="34" spans="1:55" ht="8.25" customHeight="1" x14ac:dyDescent="0.35">
      <c r="A34" s="39" t="s">
        <v>93</v>
      </c>
      <c r="B34" s="92" t="s">
        <v>95</v>
      </c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  <c r="AO34" s="10" t="s">
        <v>71</v>
      </c>
      <c r="AP34" s="31">
        <f>STDEV($AK$7:$AX$29)</f>
        <v>4703.4581276304298</v>
      </c>
      <c r="AZ34" s="10">
        <f t="shared" si="4"/>
        <v>30</v>
      </c>
      <c r="BA34" s="13">
        <f t="shared" si="1"/>
        <v>19693</v>
      </c>
      <c r="BB34" s="14">
        <f t="shared" si="2"/>
        <v>0.34090909090909088</v>
      </c>
      <c r="BC34" s="14">
        <f t="shared" si="0"/>
        <v>0.30134483037717819</v>
      </c>
    </row>
    <row r="35" spans="1:55" ht="24" thickBot="1" x14ac:dyDescent="0.4">
      <c r="A35" s="40" t="s">
        <v>94</v>
      </c>
      <c r="B35" s="41" t="s">
        <v>96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AI35" s="45" t="s">
        <v>64</v>
      </c>
      <c r="AJ35" s="45"/>
      <c r="AK35" s="45"/>
      <c r="AL35" s="31">
        <f>MIN($AJ$7:$AJ$29)</f>
        <v>19728.510638297874</v>
      </c>
      <c r="AM35" s="37"/>
      <c r="AZ35" s="10">
        <f t="shared" si="4"/>
        <v>31</v>
      </c>
      <c r="BA35" s="13">
        <f t="shared" si="1"/>
        <v>19857</v>
      </c>
      <c r="BB35" s="14">
        <f t="shared" si="2"/>
        <v>0.35227272727272729</v>
      </c>
      <c r="BC35" s="14">
        <f t="shared" si="0"/>
        <v>0.31360107966587814</v>
      </c>
    </row>
    <row r="36" spans="1:55" ht="16.5" customHeight="1" x14ac:dyDescent="0.25">
      <c r="AI36" s="45" t="s">
        <v>65</v>
      </c>
      <c r="AJ36" s="45"/>
      <c r="AK36" s="45"/>
      <c r="AL36" s="31">
        <f>MAX($AJ$7:$AJ$29)</f>
        <v>24452.785714285714</v>
      </c>
      <c r="AM36" s="38">
        <f>AL36/AL35</f>
        <v>1.2394643550444637</v>
      </c>
      <c r="AZ36" s="10">
        <f t="shared" si="4"/>
        <v>32</v>
      </c>
      <c r="BA36" s="13">
        <f t="shared" si="1"/>
        <v>19880</v>
      </c>
      <c r="BB36" s="14">
        <f t="shared" si="2"/>
        <v>0.36363636363636365</v>
      </c>
      <c r="BC36" s="14">
        <f t="shared" si="0"/>
        <v>0.31533694214544827</v>
      </c>
    </row>
    <row r="37" spans="1:55" ht="7.5" customHeight="1" x14ac:dyDescent="0.25">
      <c r="AZ37" s="10">
        <f t="shared" si="4"/>
        <v>33</v>
      </c>
      <c r="BA37" s="13">
        <f t="shared" si="1"/>
        <v>19901.8</v>
      </c>
      <c r="BB37" s="14">
        <f t="shared" si="2"/>
        <v>0.375</v>
      </c>
      <c r="BC37" s="14">
        <f t="shared" ref="BC37:BC68" si="21">NORMDIST(BA37,$AP$32,$AP$34,TRUE)</f>
        <v>0.31698601003507754</v>
      </c>
    </row>
    <row r="38" spans="1:55" x14ac:dyDescent="0.25">
      <c r="AI38" s="45" t="s">
        <v>66</v>
      </c>
      <c r="AJ38" s="45"/>
      <c r="AK38" s="45"/>
      <c r="AL38" s="31">
        <f>MIN($AK$30:$AX$30)</f>
        <v>23821.090909090908</v>
      </c>
      <c r="AM38" s="37"/>
      <c r="AZ38" s="10">
        <f t="shared" si="4"/>
        <v>34</v>
      </c>
      <c r="BA38" s="13">
        <f t="shared" si="1"/>
        <v>19933</v>
      </c>
      <c r="BB38" s="14">
        <f t="shared" si="2"/>
        <v>0.38636363636363635</v>
      </c>
      <c r="BC38" s="14">
        <f t="shared" si="21"/>
        <v>0.31935247544958978</v>
      </c>
    </row>
    <row r="39" spans="1:55" x14ac:dyDescent="0.25">
      <c r="AI39" s="45" t="s">
        <v>67</v>
      </c>
      <c r="AJ39" s="45"/>
      <c r="AK39" s="45"/>
      <c r="AL39" s="31">
        <f>MAX($AK$30:$AX$30)</f>
        <v>25930.916666666668</v>
      </c>
      <c r="AM39" s="38">
        <f>AL39/AL38</f>
        <v>1.088569653070363</v>
      </c>
      <c r="AZ39" s="10">
        <f t="shared" si="4"/>
        <v>35</v>
      </c>
      <c r="BA39" s="13">
        <f t="shared" si="1"/>
        <v>19936</v>
      </c>
      <c r="BB39" s="14">
        <f t="shared" si="2"/>
        <v>0.39772727272727271</v>
      </c>
      <c r="BC39" s="14">
        <f t="shared" si="21"/>
        <v>0.31958041050654667</v>
      </c>
    </row>
    <row r="40" spans="1:55" x14ac:dyDescent="0.25">
      <c r="AZ40" s="10">
        <f t="shared" si="4"/>
        <v>36</v>
      </c>
      <c r="BA40" s="13">
        <f t="shared" si="1"/>
        <v>19982.2</v>
      </c>
      <c r="BB40" s="14">
        <f t="shared" si="2"/>
        <v>0.40909090909090912</v>
      </c>
      <c r="BC40" s="14">
        <f t="shared" si="21"/>
        <v>0.323099175675717</v>
      </c>
    </row>
    <row r="41" spans="1:55" x14ac:dyDescent="0.25">
      <c r="AZ41" s="10">
        <f t="shared" si="4"/>
        <v>37</v>
      </c>
      <c r="BA41" s="13">
        <f t="shared" si="1"/>
        <v>20015.5</v>
      </c>
      <c r="BB41" s="14">
        <f t="shared" si="2"/>
        <v>0.42045454545454547</v>
      </c>
      <c r="BC41" s="14">
        <f t="shared" si="21"/>
        <v>0.32564530565824817</v>
      </c>
    </row>
    <row r="42" spans="1:55" x14ac:dyDescent="0.25">
      <c r="AZ42" s="10">
        <f t="shared" si="4"/>
        <v>38</v>
      </c>
      <c r="BA42" s="13">
        <f t="shared" si="1"/>
        <v>20104.333333333332</v>
      </c>
      <c r="BB42" s="14">
        <f t="shared" si="2"/>
        <v>0.43181818181818182</v>
      </c>
      <c r="BC42" s="14">
        <f t="shared" si="21"/>
        <v>0.33247717667208304</v>
      </c>
    </row>
    <row r="43" spans="1:55" x14ac:dyDescent="0.25">
      <c r="AZ43" s="10">
        <f t="shared" si="4"/>
        <v>39</v>
      </c>
      <c r="BA43" s="13">
        <f t="shared" si="1"/>
        <v>20127.5</v>
      </c>
      <c r="BB43" s="14">
        <f t="shared" si="2"/>
        <v>0.44318181818181818</v>
      </c>
      <c r="BC43" s="14">
        <f t="shared" si="21"/>
        <v>0.3342681515871484</v>
      </c>
    </row>
    <row r="44" spans="1:55" x14ac:dyDescent="0.25">
      <c r="AZ44" s="10">
        <f t="shared" si="4"/>
        <v>40</v>
      </c>
      <c r="BA44" s="13">
        <f t="shared" si="1"/>
        <v>20520</v>
      </c>
      <c r="BB44" s="14">
        <f t="shared" si="2"/>
        <v>0.45454545454545453</v>
      </c>
      <c r="BC44" s="14">
        <f t="shared" si="21"/>
        <v>0.36515677440411454</v>
      </c>
    </row>
    <row r="45" spans="1:55" x14ac:dyDescent="0.25">
      <c r="AZ45" s="10">
        <f t="shared" si="4"/>
        <v>41</v>
      </c>
      <c r="BA45" s="13">
        <f t="shared" si="1"/>
        <v>20603.5</v>
      </c>
      <c r="BB45" s="14">
        <f t="shared" si="2"/>
        <v>0.46590909090909088</v>
      </c>
      <c r="BC45" s="14">
        <f t="shared" si="21"/>
        <v>0.37185074268133983</v>
      </c>
    </row>
    <row r="46" spans="1:55" x14ac:dyDescent="0.25">
      <c r="AZ46" s="10">
        <f t="shared" si="4"/>
        <v>42</v>
      </c>
      <c r="BA46" s="13">
        <f t="shared" si="1"/>
        <v>20667</v>
      </c>
      <c r="BB46" s="14">
        <f t="shared" si="2"/>
        <v>0.47727272727272729</v>
      </c>
      <c r="BC46" s="14">
        <f t="shared" si="21"/>
        <v>0.37696755092233186</v>
      </c>
    </row>
    <row r="47" spans="1:55" x14ac:dyDescent="0.25">
      <c r="AZ47" s="10">
        <f t="shared" si="4"/>
        <v>43</v>
      </c>
      <c r="BA47" s="13">
        <f t="shared" si="1"/>
        <v>20749</v>
      </c>
      <c r="BB47" s="14">
        <f t="shared" si="2"/>
        <v>0.48863636363636365</v>
      </c>
      <c r="BC47" s="14">
        <f t="shared" si="21"/>
        <v>0.38360706399196814</v>
      </c>
    </row>
    <row r="48" spans="1:55" x14ac:dyDescent="0.25">
      <c r="AZ48" s="10">
        <f t="shared" si="4"/>
        <v>44</v>
      </c>
      <c r="BA48" s="13">
        <f t="shared" si="1"/>
        <v>20764.5</v>
      </c>
      <c r="BB48" s="14">
        <f t="shared" si="2"/>
        <v>0.5</v>
      </c>
      <c r="BC48" s="14">
        <f t="shared" si="21"/>
        <v>0.38486601052570862</v>
      </c>
    </row>
    <row r="49" spans="52:55" x14ac:dyDescent="0.25">
      <c r="AZ49" s="10">
        <f t="shared" si="4"/>
        <v>45</v>
      </c>
      <c r="BA49" s="13">
        <f t="shared" si="1"/>
        <v>20828.857142857141</v>
      </c>
      <c r="BB49" s="14">
        <f t="shared" si="2"/>
        <v>0.51136363636363635</v>
      </c>
      <c r="BC49" s="14">
        <f t="shared" si="21"/>
        <v>0.39010610432496595</v>
      </c>
    </row>
    <row r="50" spans="52:55" x14ac:dyDescent="0.25">
      <c r="AZ50" s="10">
        <f t="shared" si="4"/>
        <v>46</v>
      </c>
      <c r="BA50" s="13">
        <f t="shared" si="1"/>
        <v>20831</v>
      </c>
      <c r="BB50" s="14">
        <f t="shared" si="2"/>
        <v>0.52272727272727271</v>
      </c>
      <c r="BC50" s="14">
        <f t="shared" si="21"/>
        <v>0.3902809301093042</v>
      </c>
    </row>
    <row r="51" spans="52:55" x14ac:dyDescent="0.25">
      <c r="AZ51" s="10">
        <f t="shared" si="4"/>
        <v>47</v>
      </c>
      <c r="BA51" s="13">
        <f t="shared" si="1"/>
        <v>20997.333333333332</v>
      </c>
      <c r="BB51" s="14">
        <f t="shared" si="2"/>
        <v>0.53409090909090906</v>
      </c>
      <c r="BC51" s="14">
        <f t="shared" si="21"/>
        <v>0.40391638017430775</v>
      </c>
    </row>
    <row r="52" spans="52:55" x14ac:dyDescent="0.25">
      <c r="AZ52" s="10">
        <f t="shared" si="4"/>
        <v>48</v>
      </c>
      <c r="BA52" s="13">
        <f t="shared" si="1"/>
        <v>21130</v>
      </c>
      <c r="BB52" s="14">
        <f t="shared" si="2"/>
        <v>0.54545454545454541</v>
      </c>
      <c r="BC52" s="14">
        <f t="shared" si="21"/>
        <v>0.41487716439961347</v>
      </c>
    </row>
    <row r="53" spans="52:55" x14ac:dyDescent="0.25">
      <c r="AZ53" s="10">
        <f t="shared" si="4"/>
        <v>49</v>
      </c>
      <c r="BA53" s="13">
        <f t="shared" si="1"/>
        <v>21508.5</v>
      </c>
      <c r="BB53" s="14">
        <f t="shared" si="2"/>
        <v>0.55681818181818177</v>
      </c>
      <c r="BC53" s="14">
        <f t="shared" si="21"/>
        <v>0.44648622774823654</v>
      </c>
    </row>
    <row r="54" spans="52:55" x14ac:dyDescent="0.25">
      <c r="AZ54" s="10">
        <f t="shared" si="4"/>
        <v>50</v>
      </c>
      <c r="BA54" s="13">
        <f t="shared" si="1"/>
        <v>21511.666666666668</v>
      </c>
      <c r="BB54" s="14">
        <f t="shared" si="2"/>
        <v>0.56818181818181823</v>
      </c>
      <c r="BC54" s="14">
        <f t="shared" si="21"/>
        <v>0.44675241297942214</v>
      </c>
    </row>
    <row r="55" spans="52:55" x14ac:dyDescent="0.25">
      <c r="AZ55" s="10">
        <f t="shared" si="4"/>
        <v>51</v>
      </c>
      <c r="BA55" s="13">
        <f t="shared" si="1"/>
        <v>21863.5</v>
      </c>
      <c r="BB55" s="14">
        <f t="shared" si="2"/>
        <v>0.57954545454545459</v>
      </c>
      <c r="BC55" s="14">
        <f t="shared" si="21"/>
        <v>0.4764491428253872</v>
      </c>
    </row>
    <row r="56" spans="52:55" x14ac:dyDescent="0.25">
      <c r="AZ56" s="10">
        <f t="shared" si="4"/>
        <v>52</v>
      </c>
      <c r="BA56" s="13">
        <f t="shared" si="1"/>
        <v>21947.333333333332</v>
      </c>
      <c r="BB56" s="14">
        <f t="shared" si="2"/>
        <v>0.59090909090909094</v>
      </c>
      <c r="BC56" s="14">
        <f t="shared" si="21"/>
        <v>0.48355076446131162</v>
      </c>
    </row>
    <row r="57" spans="52:55" x14ac:dyDescent="0.25">
      <c r="AZ57" s="10">
        <f t="shared" si="4"/>
        <v>53</v>
      </c>
      <c r="BA57" s="13">
        <f t="shared" si="1"/>
        <v>22023</v>
      </c>
      <c r="BB57" s="14">
        <f t="shared" si="2"/>
        <v>0.60227272727272729</v>
      </c>
      <c r="BC57" s="14">
        <f t="shared" si="21"/>
        <v>0.48996512487382299</v>
      </c>
    </row>
    <row r="58" spans="52:55" x14ac:dyDescent="0.25">
      <c r="AZ58" s="10">
        <f t="shared" si="4"/>
        <v>54</v>
      </c>
      <c r="BA58" s="13">
        <f t="shared" si="1"/>
        <v>22098.5</v>
      </c>
      <c r="BB58" s="14">
        <f t="shared" si="2"/>
        <v>0.61363636363636365</v>
      </c>
      <c r="BC58" s="14">
        <f t="shared" si="21"/>
        <v>0.49636794575370519</v>
      </c>
    </row>
    <row r="59" spans="52:55" x14ac:dyDescent="0.25">
      <c r="AZ59" s="10">
        <f t="shared" si="4"/>
        <v>55</v>
      </c>
      <c r="BA59" s="13">
        <f t="shared" si="1"/>
        <v>22132</v>
      </c>
      <c r="BB59" s="14">
        <f t="shared" si="2"/>
        <v>0.625</v>
      </c>
      <c r="BC59" s="14">
        <f t="shared" si="21"/>
        <v>0.49920933021244523</v>
      </c>
    </row>
    <row r="60" spans="52:55" x14ac:dyDescent="0.25">
      <c r="AZ60" s="10">
        <f t="shared" si="4"/>
        <v>56</v>
      </c>
      <c r="BA60" s="13">
        <f t="shared" si="1"/>
        <v>22583.666666666668</v>
      </c>
      <c r="BB60" s="14">
        <f t="shared" si="2"/>
        <v>0.63636363636363635</v>
      </c>
      <c r="BC60" s="14">
        <f t="shared" si="21"/>
        <v>0.53746397764156217</v>
      </c>
    </row>
    <row r="61" spans="52:55" x14ac:dyDescent="0.25">
      <c r="AZ61" s="10">
        <f t="shared" si="4"/>
        <v>57</v>
      </c>
      <c r="BA61" s="13">
        <f t="shared" si="1"/>
        <v>22619.5</v>
      </c>
      <c r="BB61" s="14">
        <f t="shared" si="2"/>
        <v>0.64772727272727271</v>
      </c>
      <c r="BC61" s="14">
        <f t="shared" si="21"/>
        <v>0.54048879806242101</v>
      </c>
    </row>
    <row r="62" spans="52:55" x14ac:dyDescent="0.25">
      <c r="AZ62" s="10">
        <f t="shared" si="4"/>
        <v>58</v>
      </c>
      <c r="BA62" s="13">
        <f t="shared" si="1"/>
        <v>22919.333333333332</v>
      </c>
      <c r="BB62" s="14">
        <f t="shared" si="2"/>
        <v>0.65909090909090906</v>
      </c>
      <c r="BC62" s="14">
        <f t="shared" si="21"/>
        <v>0.56569040111654079</v>
      </c>
    </row>
    <row r="63" spans="52:55" x14ac:dyDescent="0.25">
      <c r="AZ63" s="10">
        <f t="shared" si="4"/>
        <v>59</v>
      </c>
      <c r="BA63" s="13">
        <f t="shared" si="1"/>
        <v>22981.5</v>
      </c>
      <c r="BB63" s="14">
        <f t="shared" si="2"/>
        <v>0.67045454545454541</v>
      </c>
      <c r="BC63" s="14">
        <f t="shared" si="21"/>
        <v>0.57088583264016934</v>
      </c>
    </row>
    <row r="64" spans="52:55" x14ac:dyDescent="0.25">
      <c r="AZ64" s="10">
        <f t="shared" si="4"/>
        <v>60</v>
      </c>
      <c r="BA64" s="13">
        <f t="shared" si="1"/>
        <v>23609</v>
      </c>
      <c r="BB64" s="14">
        <f t="shared" si="2"/>
        <v>0.68181818181818177</v>
      </c>
      <c r="BC64" s="14">
        <f t="shared" si="21"/>
        <v>0.62249583170960288</v>
      </c>
    </row>
    <row r="65" spans="52:55" x14ac:dyDescent="0.25">
      <c r="AZ65" s="10">
        <f t="shared" si="4"/>
        <v>61</v>
      </c>
      <c r="BA65" s="13">
        <f t="shared" si="1"/>
        <v>23769</v>
      </c>
      <c r="BB65" s="14">
        <f t="shared" si="2"/>
        <v>0.69318181818181823</v>
      </c>
      <c r="BC65" s="14">
        <f t="shared" si="21"/>
        <v>0.63535114175477569</v>
      </c>
    </row>
    <row r="66" spans="52:55" x14ac:dyDescent="0.25">
      <c r="AZ66" s="10">
        <f t="shared" si="4"/>
        <v>62</v>
      </c>
      <c r="BA66" s="13">
        <f t="shared" si="1"/>
        <v>24210</v>
      </c>
      <c r="BB66" s="14">
        <f t="shared" si="2"/>
        <v>0.70454545454545459</v>
      </c>
      <c r="BC66" s="14">
        <f t="shared" si="21"/>
        <v>0.66996650470987884</v>
      </c>
    </row>
    <row r="67" spans="52:55" x14ac:dyDescent="0.25">
      <c r="AZ67" s="10">
        <f t="shared" si="4"/>
        <v>63</v>
      </c>
      <c r="BA67" s="13">
        <f t="shared" si="1"/>
        <v>24221.25</v>
      </c>
      <c r="BB67" s="14">
        <f t="shared" si="2"/>
        <v>0.71590909090909094</v>
      </c>
      <c r="BC67" s="14">
        <f t="shared" si="21"/>
        <v>0.67083229164864799</v>
      </c>
    </row>
    <row r="68" spans="52:55" x14ac:dyDescent="0.25">
      <c r="AZ68" s="10">
        <f t="shared" si="4"/>
        <v>64</v>
      </c>
      <c r="BA68" s="13">
        <f t="shared" si="1"/>
        <v>24987.5</v>
      </c>
      <c r="BB68" s="14">
        <f t="shared" si="2"/>
        <v>0.72727272727272729</v>
      </c>
      <c r="BC68" s="14">
        <f t="shared" si="21"/>
        <v>0.72745188936573379</v>
      </c>
    </row>
    <row r="69" spans="52:55" x14ac:dyDescent="0.25">
      <c r="AZ69" s="10">
        <f t="shared" si="4"/>
        <v>65</v>
      </c>
      <c r="BA69" s="13">
        <f t="shared" si="1"/>
        <v>25166</v>
      </c>
      <c r="BB69" s="14">
        <f t="shared" si="2"/>
        <v>0.73863636363636365</v>
      </c>
      <c r="BC69" s="14">
        <f t="shared" ref="BC69:BC92" si="22">NORMDIST(BA69,$AP$32,$AP$34,TRUE)</f>
        <v>0.73991240663697011</v>
      </c>
    </row>
    <row r="70" spans="52:55" x14ac:dyDescent="0.25">
      <c r="AZ70" s="10">
        <f t="shared" si="4"/>
        <v>66</v>
      </c>
      <c r="BA70" s="13">
        <f t="shared" ref="BA70:BA92" si="23">SMALL($AK$7:$AX$29,AZ70)</f>
        <v>25338.5</v>
      </c>
      <c r="BB70" s="14">
        <f t="shared" ref="BB70:BB92" si="24">AZ70/$BA$4</f>
        <v>0.75</v>
      </c>
      <c r="BC70" s="14">
        <f t="shared" si="22"/>
        <v>0.75166878130012726</v>
      </c>
    </row>
    <row r="71" spans="52:55" x14ac:dyDescent="0.25">
      <c r="AZ71" s="10">
        <f t="shared" ref="AZ71:AZ73" si="25">AZ70+1</f>
        <v>67</v>
      </c>
      <c r="BA71" s="13">
        <f t="shared" si="23"/>
        <v>25435</v>
      </c>
      <c r="BB71" s="14">
        <f t="shared" si="24"/>
        <v>0.76136363636363635</v>
      </c>
      <c r="BC71" s="14">
        <f t="shared" si="22"/>
        <v>0.75811981970365105</v>
      </c>
    </row>
    <row r="72" spans="52:55" x14ac:dyDescent="0.25">
      <c r="AZ72" s="10">
        <f t="shared" si="25"/>
        <v>68</v>
      </c>
      <c r="BA72" s="13">
        <f t="shared" si="23"/>
        <v>25473</v>
      </c>
      <c r="BB72" s="14">
        <f t="shared" si="24"/>
        <v>0.77272727272727271</v>
      </c>
      <c r="BC72" s="14">
        <f t="shared" si="22"/>
        <v>0.76063494877399118</v>
      </c>
    </row>
    <row r="73" spans="52:55" x14ac:dyDescent="0.25">
      <c r="AZ73" s="10">
        <f t="shared" si="25"/>
        <v>69</v>
      </c>
      <c r="BA73" s="13">
        <f t="shared" si="23"/>
        <v>25596.5</v>
      </c>
      <c r="BB73" s="14">
        <f t="shared" si="24"/>
        <v>0.78409090909090906</v>
      </c>
      <c r="BC73" s="14">
        <f t="shared" si="22"/>
        <v>0.76870958360569863</v>
      </c>
    </row>
    <row r="74" spans="52:55" x14ac:dyDescent="0.25">
      <c r="AZ74" s="10">
        <f>AZ73+1</f>
        <v>70</v>
      </c>
      <c r="BA74" s="13">
        <f t="shared" si="23"/>
        <v>25845</v>
      </c>
      <c r="BB74" s="14">
        <f t="shared" si="24"/>
        <v>0.79545454545454541</v>
      </c>
      <c r="BC74" s="14">
        <f t="shared" si="22"/>
        <v>0.78448702624446431</v>
      </c>
    </row>
    <row r="75" spans="52:55" x14ac:dyDescent="0.25">
      <c r="AZ75" s="10">
        <f t="shared" ref="AZ75:AZ92" si="26">AZ74+1</f>
        <v>71</v>
      </c>
      <c r="BA75" s="13">
        <f t="shared" si="23"/>
        <v>25961</v>
      </c>
      <c r="BB75" s="14">
        <f t="shared" si="24"/>
        <v>0.80681818181818177</v>
      </c>
      <c r="BC75" s="14">
        <f t="shared" si="22"/>
        <v>0.79163286078398587</v>
      </c>
    </row>
    <row r="76" spans="52:55" x14ac:dyDescent="0.25">
      <c r="AZ76" s="10">
        <f t="shared" si="26"/>
        <v>72</v>
      </c>
      <c r="BA76" s="13">
        <f t="shared" si="23"/>
        <v>26249.5</v>
      </c>
      <c r="BB76" s="14">
        <f t="shared" si="24"/>
        <v>0.81818181818181823</v>
      </c>
      <c r="BC76" s="14">
        <f t="shared" si="22"/>
        <v>0.80878775350366838</v>
      </c>
    </row>
    <row r="77" spans="52:55" x14ac:dyDescent="0.25">
      <c r="AZ77" s="10">
        <f t="shared" si="26"/>
        <v>73</v>
      </c>
      <c r="BA77" s="13">
        <f t="shared" si="23"/>
        <v>26405</v>
      </c>
      <c r="BB77" s="14">
        <f t="shared" si="24"/>
        <v>0.82954545454545459</v>
      </c>
      <c r="BC77" s="14">
        <f t="shared" si="22"/>
        <v>0.81766399331880368</v>
      </c>
    </row>
    <row r="78" spans="52:55" x14ac:dyDescent="0.25">
      <c r="AZ78" s="10">
        <f t="shared" si="26"/>
        <v>74</v>
      </c>
      <c r="BA78" s="13">
        <f t="shared" si="23"/>
        <v>27032</v>
      </c>
      <c r="BB78" s="14">
        <f t="shared" si="24"/>
        <v>0.84090909090909094</v>
      </c>
      <c r="BC78" s="14">
        <f t="shared" si="22"/>
        <v>0.85078469085177477</v>
      </c>
    </row>
    <row r="79" spans="52:55" x14ac:dyDescent="0.25">
      <c r="AZ79" s="10">
        <f t="shared" si="26"/>
        <v>75</v>
      </c>
      <c r="BA79" s="13">
        <f t="shared" si="23"/>
        <v>27225</v>
      </c>
      <c r="BB79" s="14">
        <f t="shared" si="24"/>
        <v>0.85227272727272729</v>
      </c>
      <c r="BC79" s="14">
        <f t="shared" si="22"/>
        <v>0.86011549721476199</v>
      </c>
    </row>
    <row r="80" spans="52:55" x14ac:dyDescent="0.25">
      <c r="AZ80" s="10">
        <f t="shared" si="26"/>
        <v>76</v>
      </c>
      <c r="BA80" s="13">
        <f t="shared" si="23"/>
        <v>27643</v>
      </c>
      <c r="BB80" s="14">
        <f t="shared" si="24"/>
        <v>0.86363636363636365</v>
      </c>
      <c r="BC80" s="14">
        <f t="shared" si="22"/>
        <v>0.8789409882254039</v>
      </c>
    </row>
    <row r="81" spans="52:55" x14ac:dyDescent="0.25">
      <c r="AZ81" s="10">
        <f t="shared" si="26"/>
        <v>77</v>
      </c>
      <c r="BA81" s="13">
        <f t="shared" si="23"/>
        <v>27643</v>
      </c>
      <c r="BB81" s="14">
        <f t="shared" si="24"/>
        <v>0.875</v>
      </c>
      <c r="BC81" s="14">
        <f t="shared" si="22"/>
        <v>0.8789409882254039</v>
      </c>
    </row>
    <row r="82" spans="52:55" x14ac:dyDescent="0.25">
      <c r="AZ82" s="10">
        <f t="shared" si="26"/>
        <v>78</v>
      </c>
      <c r="BA82" s="13">
        <f t="shared" si="23"/>
        <v>27797</v>
      </c>
      <c r="BB82" s="14">
        <f t="shared" si="24"/>
        <v>0.88636363636363635</v>
      </c>
      <c r="BC82" s="14">
        <f t="shared" si="22"/>
        <v>0.88540558870115826</v>
      </c>
    </row>
    <row r="83" spans="52:55" x14ac:dyDescent="0.25">
      <c r="AZ83" s="10">
        <f t="shared" si="26"/>
        <v>79</v>
      </c>
      <c r="BA83" s="13">
        <f t="shared" si="23"/>
        <v>28036</v>
      </c>
      <c r="BB83" s="14">
        <f t="shared" si="24"/>
        <v>0.89772727272727271</v>
      </c>
      <c r="BC83" s="14">
        <f t="shared" si="22"/>
        <v>0.89494530853609189</v>
      </c>
    </row>
    <row r="84" spans="52:55" x14ac:dyDescent="0.25">
      <c r="AZ84" s="10">
        <f t="shared" si="26"/>
        <v>80</v>
      </c>
      <c r="BA84" s="13">
        <f t="shared" si="23"/>
        <v>28112</v>
      </c>
      <c r="BB84" s="14">
        <f t="shared" si="24"/>
        <v>0.90909090909090906</v>
      </c>
      <c r="BC84" s="14">
        <f t="shared" si="22"/>
        <v>0.89785488937877633</v>
      </c>
    </row>
    <row r="85" spans="52:55" x14ac:dyDescent="0.25">
      <c r="AZ85" s="10">
        <f t="shared" si="26"/>
        <v>81</v>
      </c>
      <c r="BA85" s="13">
        <f t="shared" si="23"/>
        <v>28746</v>
      </c>
      <c r="BB85" s="14">
        <f t="shared" si="24"/>
        <v>0.92045454545454541</v>
      </c>
      <c r="BC85" s="14">
        <f t="shared" si="22"/>
        <v>0.91987295151142301</v>
      </c>
    </row>
    <row r="86" spans="52:55" x14ac:dyDescent="0.25">
      <c r="AZ86" s="10">
        <f t="shared" si="26"/>
        <v>82</v>
      </c>
      <c r="BA86" s="13">
        <f t="shared" si="23"/>
        <v>29132</v>
      </c>
      <c r="BB86" s="14">
        <f t="shared" si="24"/>
        <v>0.93181818181818177</v>
      </c>
      <c r="BC86" s="14">
        <f t="shared" si="22"/>
        <v>0.93139809208872093</v>
      </c>
    </row>
    <row r="87" spans="52:55" x14ac:dyDescent="0.25">
      <c r="AZ87" s="10">
        <f t="shared" si="26"/>
        <v>83</v>
      </c>
      <c r="BA87" s="13">
        <f t="shared" si="23"/>
        <v>30056</v>
      </c>
      <c r="BB87" s="14">
        <f t="shared" si="24"/>
        <v>0.94318181818181823</v>
      </c>
      <c r="BC87" s="14">
        <f t="shared" si="22"/>
        <v>0.95378689167011876</v>
      </c>
    </row>
    <row r="88" spans="52:55" x14ac:dyDescent="0.25">
      <c r="AZ88" s="10">
        <f t="shared" si="26"/>
        <v>84</v>
      </c>
      <c r="BA88" s="13">
        <f t="shared" si="23"/>
        <v>30132</v>
      </c>
      <c r="BB88" s="14">
        <f t="shared" si="24"/>
        <v>0.95454545454545459</v>
      </c>
      <c r="BC88" s="14">
        <f t="shared" si="22"/>
        <v>0.9553304481040148</v>
      </c>
    </row>
    <row r="89" spans="52:55" x14ac:dyDescent="0.25">
      <c r="AZ89" s="10">
        <f t="shared" si="26"/>
        <v>85</v>
      </c>
      <c r="BA89" s="13">
        <f t="shared" si="23"/>
        <v>32051</v>
      </c>
      <c r="BB89" s="14">
        <f t="shared" si="24"/>
        <v>0.96590909090909094</v>
      </c>
      <c r="BC89" s="14">
        <f t="shared" si="22"/>
        <v>0.98243652738389231</v>
      </c>
    </row>
    <row r="90" spans="52:55" x14ac:dyDescent="0.25">
      <c r="AZ90" s="10">
        <f t="shared" si="26"/>
        <v>86</v>
      </c>
      <c r="BA90" s="13">
        <f t="shared" si="23"/>
        <v>34058</v>
      </c>
      <c r="BB90" s="14">
        <f t="shared" si="24"/>
        <v>0.97727272727272729</v>
      </c>
      <c r="BC90" s="14">
        <f t="shared" si="22"/>
        <v>0.9943551123353972</v>
      </c>
    </row>
    <row r="91" spans="52:55" x14ac:dyDescent="0.25">
      <c r="AZ91" s="10">
        <f t="shared" si="26"/>
        <v>87</v>
      </c>
      <c r="BA91" s="13">
        <f t="shared" si="23"/>
        <v>35360</v>
      </c>
      <c r="BB91" s="14">
        <f t="shared" si="24"/>
        <v>0.98863636363636365</v>
      </c>
      <c r="BC91" s="14">
        <f t="shared" si="22"/>
        <v>0.99752613167929771</v>
      </c>
    </row>
    <row r="92" spans="52:55" x14ac:dyDescent="0.25">
      <c r="AZ92" s="10">
        <f t="shared" si="26"/>
        <v>88</v>
      </c>
      <c r="BA92" s="13">
        <f t="shared" si="23"/>
        <v>37258</v>
      </c>
      <c r="BB92" s="14">
        <f t="shared" si="24"/>
        <v>1</v>
      </c>
      <c r="BC92" s="14">
        <f t="shared" si="22"/>
        <v>0.99934538711521959</v>
      </c>
    </row>
  </sheetData>
  <mergeCells count="14">
    <mergeCell ref="A4:A6"/>
    <mergeCell ref="AI35:AK35"/>
    <mergeCell ref="AI36:AK36"/>
    <mergeCell ref="A2:P2"/>
    <mergeCell ref="A3:P3"/>
    <mergeCell ref="R4:R6"/>
    <mergeCell ref="AI3:AN3"/>
    <mergeCell ref="R3:W3"/>
    <mergeCell ref="B33:O33"/>
    <mergeCell ref="AI38:AK38"/>
    <mergeCell ref="AI39:AK39"/>
    <mergeCell ref="AI4:AI6"/>
    <mergeCell ref="AI32:AK32"/>
    <mergeCell ref="AI33:AK33"/>
  </mergeCells>
  <conditionalFormatting sqref="AK7:AX29">
    <cfRule type="cellIs" dxfId="5" priority="6" operator="equal">
      <formula>$AL$33</formula>
    </cfRule>
    <cfRule type="cellIs" dxfId="4" priority="7" operator="equal">
      <formula>$AL$32</formula>
    </cfRule>
  </conditionalFormatting>
  <conditionalFormatting sqref="AJ7:AJ29">
    <cfRule type="cellIs" dxfId="3" priority="4" operator="equal">
      <formula>$AL$36</formula>
    </cfRule>
    <cfRule type="cellIs" dxfId="2" priority="5" operator="equal">
      <formula>$AL$35</formula>
    </cfRule>
  </conditionalFormatting>
  <conditionalFormatting sqref="AK30:AX30">
    <cfRule type="cellIs" dxfId="1" priority="1" operator="equal">
      <formula>$AL$39</formula>
    </cfRule>
    <cfRule type="cellIs" dxfId="0" priority="2" operator="equal">
      <formula>$AL$38</formula>
    </cfRule>
  </conditionalFormatting>
  <hyperlinks>
    <hyperlink ref="A1" r:id="rId1" display="http://www.volby.cz/" xr:uid="{00000000-0004-0000-0000-000000000000}"/>
    <hyperlink ref="B34" r:id="rId2" xr:uid="{EE94AC1D-0B38-40C5-AA12-8D29DDC9E289}"/>
    <hyperlink ref="B35" r:id="rId3" xr:uid="{DD7E5429-720D-4839-878B-23785CE88AE3}"/>
  </hyperlinks>
  <pageMargins left="0.78740157499999996" right="0.78740157499999996" top="0.984251969" bottom="0.984251969" header="0.4921259845" footer="0.4921259845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52CC-8F3F-45AC-9EAE-0623CC520A90}">
  <dimension ref="B1:O30"/>
  <sheetViews>
    <sheetView topLeftCell="C1" workbookViewId="0">
      <selection activeCell="Y32" sqref="Y32"/>
    </sheetView>
  </sheetViews>
  <sheetFormatPr defaultRowHeight="15" x14ac:dyDescent="0.25"/>
  <cols>
    <col min="1" max="1" width="9.140625" style="52"/>
    <col min="2" max="2" width="18.85546875" style="52" bestFit="1" customWidth="1"/>
    <col min="3" max="4" width="9.140625" style="52"/>
    <col min="5" max="5" width="8.5703125" style="52" bestFit="1" customWidth="1"/>
    <col min="6" max="7" width="9.140625" style="52"/>
    <col min="8" max="8" width="3.28515625" style="52" customWidth="1"/>
    <col min="9" max="10" width="9.140625" style="52"/>
    <col min="11" max="13" width="10" style="52" customWidth="1"/>
    <col min="14" max="14" width="10.85546875" style="52" customWidth="1"/>
    <col min="15" max="15" width="13.140625" style="52" customWidth="1"/>
    <col min="16" max="16" width="1.7109375" style="52" customWidth="1"/>
    <col min="17" max="16384" width="9.140625" style="52"/>
  </cols>
  <sheetData>
    <row r="1" spans="2:15" ht="15.75" thickBot="1" x14ac:dyDescent="0.3">
      <c r="J1" s="53" t="s">
        <v>83</v>
      </c>
      <c r="K1" s="54">
        <f>INT(F28/I28)</f>
        <v>20901</v>
      </c>
    </row>
    <row r="2" spans="2:15" ht="15" customHeight="1" x14ac:dyDescent="0.25">
      <c r="B2" s="55"/>
      <c r="C2" s="56" t="s">
        <v>76</v>
      </c>
      <c r="D2" s="57" t="s">
        <v>74</v>
      </c>
      <c r="E2" s="57" t="s">
        <v>77</v>
      </c>
      <c r="F2" s="57" t="s">
        <v>73</v>
      </c>
      <c r="G2" s="57" t="s">
        <v>74</v>
      </c>
      <c r="I2" s="58" t="s">
        <v>75</v>
      </c>
      <c r="J2" s="59" t="s">
        <v>78</v>
      </c>
      <c r="K2" s="60" t="s">
        <v>80</v>
      </c>
      <c r="L2" s="61" t="s">
        <v>82</v>
      </c>
      <c r="M2" s="62" t="s">
        <v>84</v>
      </c>
      <c r="N2" s="63" t="s">
        <v>81</v>
      </c>
      <c r="O2" s="63" t="s">
        <v>79</v>
      </c>
    </row>
    <row r="3" spans="2:15" x14ac:dyDescent="0.25">
      <c r="B3" s="55"/>
      <c r="C3" s="64"/>
      <c r="D3" s="57"/>
      <c r="E3" s="57"/>
      <c r="F3" s="57"/>
      <c r="G3" s="57"/>
      <c r="I3" s="58"/>
      <c r="J3" s="65"/>
      <c r="K3" s="60"/>
      <c r="L3" s="61"/>
      <c r="M3" s="62"/>
      <c r="N3" s="66"/>
      <c r="O3" s="66"/>
    </row>
    <row r="4" spans="2:15" x14ac:dyDescent="0.25">
      <c r="B4" s="55"/>
      <c r="C4" s="67"/>
      <c r="D4" s="57"/>
      <c r="E4" s="57"/>
      <c r="F4" s="57"/>
      <c r="G4" s="57"/>
      <c r="I4" s="58"/>
      <c r="J4" s="65"/>
      <c r="K4" s="60"/>
      <c r="L4" s="61"/>
      <c r="M4" s="62"/>
      <c r="N4" s="66"/>
      <c r="O4" s="66"/>
    </row>
    <row r="5" spans="2:15" x14ac:dyDescent="0.25">
      <c r="B5" s="68" t="s">
        <v>33</v>
      </c>
      <c r="C5" s="69">
        <v>57057</v>
      </c>
      <c r="D5" s="70">
        <f>C5/$C$28</f>
        <v>0.2188062048204322</v>
      </c>
      <c r="E5" s="71">
        <f>IF(D5&gt;=0.05,C5,"")</f>
        <v>57057</v>
      </c>
      <c r="F5" s="72">
        <f>C5</f>
        <v>57057</v>
      </c>
      <c r="G5" s="73">
        <f>F5/$F$28</f>
        <v>0.24816022964509393</v>
      </c>
      <c r="I5" s="74">
        <f>$I$28*G5</f>
        <v>2.7297625260960334</v>
      </c>
      <c r="J5" s="75">
        <f>ROUND(I5,0)</f>
        <v>3</v>
      </c>
      <c r="K5" s="76">
        <f>INT(F5/$K$1)</f>
        <v>2</v>
      </c>
      <c r="L5" s="72">
        <f>F5-K5*$K$1</f>
        <v>15255</v>
      </c>
      <c r="M5" s="77">
        <f>RANK(L5,$L$5:$L$27,0)</f>
        <v>2</v>
      </c>
      <c r="N5" s="75">
        <f>K5+1</f>
        <v>3</v>
      </c>
      <c r="O5" s="78">
        <f>'d΄Hondtova metoda'!I13</f>
        <v>3</v>
      </c>
    </row>
    <row r="6" spans="2:15" x14ac:dyDescent="0.25">
      <c r="B6" s="68" t="s">
        <v>34</v>
      </c>
      <c r="C6" s="69">
        <v>5970</v>
      </c>
      <c r="D6" s="70">
        <f t="shared" ref="D6:D27" si="0">C6/$C$28</f>
        <v>2.2894176749180296E-2</v>
      </c>
      <c r="E6" s="71" t="str">
        <f t="shared" ref="E6:E27" si="1">IF(D6&gt;=0.05,C6,"")</f>
        <v/>
      </c>
      <c r="F6" s="79"/>
      <c r="G6" s="80"/>
      <c r="I6" s="81"/>
      <c r="J6" s="78"/>
      <c r="K6" s="82"/>
      <c r="L6" s="79"/>
      <c r="M6" s="81"/>
      <c r="N6" s="78"/>
      <c r="O6" s="78"/>
    </row>
    <row r="7" spans="2:15" x14ac:dyDescent="0.25">
      <c r="B7" s="68" t="s">
        <v>35</v>
      </c>
      <c r="C7" s="69">
        <v>8415</v>
      </c>
      <c r="D7" s="70">
        <f t="shared" si="0"/>
        <v>3.2270435066055647E-2</v>
      </c>
      <c r="E7" s="71" t="str">
        <f t="shared" si="1"/>
        <v/>
      </c>
      <c r="F7" s="79"/>
      <c r="G7" s="80"/>
      <c r="I7" s="81"/>
      <c r="J7" s="78"/>
      <c r="K7" s="82"/>
      <c r="L7" s="79"/>
      <c r="M7" s="81"/>
      <c r="N7" s="78"/>
      <c r="O7" s="78"/>
    </row>
    <row r="8" spans="2:15" x14ac:dyDescent="0.25">
      <c r="B8" s="68" t="s">
        <v>36</v>
      </c>
      <c r="C8" s="69">
        <v>29696</v>
      </c>
      <c r="D8" s="70">
        <f t="shared" si="0"/>
        <v>0.11388031369240503</v>
      </c>
      <c r="E8" s="71">
        <f t="shared" si="1"/>
        <v>29696</v>
      </c>
      <c r="F8" s="72">
        <f>C8</f>
        <v>29696</v>
      </c>
      <c r="G8" s="73">
        <f>F8/$F$28</f>
        <v>0.1291579679888657</v>
      </c>
      <c r="I8" s="74">
        <f>$I$28*G8</f>
        <v>1.4207376478775227</v>
      </c>
      <c r="J8" s="75">
        <f>ROUND(I8,0)</f>
        <v>1</v>
      </c>
      <c r="K8" s="76">
        <f>INT(F8/$K$1)</f>
        <v>1</v>
      </c>
      <c r="L8" s="72">
        <f>F8-K8*$K$1</f>
        <v>8795</v>
      </c>
      <c r="M8" s="83">
        <f>RANK(L8,$L$5:$L$27,0)</f>
        <v>5</v>
      </c>
      <c r="N8" s="75">
        <f>K8</f>
        <v>1</v>
      </c>
      <c r="O8" s="78">
        <f>'d΄Hondtova metoda'!J13</f>
        <v>2</v>
      </c>
    </row>
    <row r="9" spans="2:15" x14ac:dyDescent="0.25">
      <c r="B9" s="68" t="s">
        <v>37</v>
      </c>
      <c r="C9" s="69">
        <v>1052</v>
      </c>
      <c r="D9" s="70">
        <f t="shared" si="0"/>
        <v>4.0342837420666118E-3</v>
      </c>
      <c r="E9" s="71" t="str">
        <f t="shared" si="1"/>
        <v/>
      </c>
      <c r="F9" s="79"/>
      <c r="G9" s="80"/>
      <c r="I9" s="81"/>
      <c r="J9" s="78"/>
      <c r="K9" s="82"/>
      <c r="L9" s="79"/>
      <c r="M9" s="81"/>
      <c r="N9" s="78"/>
      <c r="O9" s="78"/>
    </row>
    <row r="10" spans="2:15" x14ac:dyDescent="0.25">
      <c r="B10" s="68" t="s">
        <v>38</v>
      </c>
      <c r="C10" s="69">
        <v>28036</v>
      </c>
      <c r="D10" s="70">
        <f t="shared" si="0"/>
        <v>0.10751442870017065</v>
      </c>
      <c r="E10" s="71">
        <f t="shared" si="1"/>
        <v>28036</v>
      </c>
      <c r="F10" s="72">
        <f>C10</f>
        <v>28036</v>
      </c>
      <c r="G10" s="73">
        <f>F10/$F$28</f>
        <v>0.12193806541405706</v>
      </c>
      <c r="I10" s="74">
        <f>$I$28*G10</f>
        <v>1.3413187195546277</v>
      </c>
      <c r="J10" s="75">
        <f>ROUND(I10,0)</f>
        <v>1</v>
      </c>
      <c r="K10" s="76">
        <f>INT(F10/$K$1)</f>
        <v>1</v>
      </c>
      <c r="L10" s="72">
        <f>F10-K10*$K$1</f>
        <v>7135</v>
      </c>
      <c r="M10" s="83">
        <f>RANK(L10,$L$5:$L$27,0)</f>
        <v>6</v>
      </c>
      <c r="N10" s="75">
        <f>K10</f>
        <v>1</v>
      </c>
      <c r="O10" s="78">
        <f>'d΄Hondtova metoda'!K13</f>
        <v>1</v>
      </c>
    </row>
    <row r="11" spans="2:15" x14ac:dyDescent="0.25">
      <c r="B11" s="68" t="s">
        <v>39</v>
      </c>
      <c r="C11" s="69"/>
      <c r="D11" s="70">
        <f t="shared" si="0"/>
        <v>0</v>
      </c>
      <c r="E11" s="71" t="str">
        <f t="shared" si="1"/>
        <v/>
      </c>
      <c r="F11" s="79"/>
      <c r="G11" s="80"/>
      <c r="I11" s="81"/>
      <c r="J11" s="78"/>
      <c r="K11" s="82"/>
      <c r="L11" s="79"/>
      <c r="M11" s="81"/>
      <c r="N11" s="78"/>
      <c r="O11" s="78"/>
    </row>
    <row r="12" spans="2:15" x14ac:dyDescent="0.25">
      <c r="B12" s="68" t="s">
        <v>40</v>
      </c>
      <c r="C12" s="69"/>
      <c r="D12" s="70">
        <f t="shared" si="0"/>
        <v>0</v>
      </c>
      <c r="E12" s="71" t="str">
        <f t="shared" si="1"/>
        <v/>
      </c>
      <c r="F12" s="79"/>
      <c r="G12" s="80"/>
      <c r="I12" s="81"/>
      <c r="J12" s="78"/>
      <c r="K12" s="82"/>
      <c r="L12" s="79"/>
      <c r="M12" s="81"/>
      <c r="N12" s="78"/>
      <c r="O12" s="78"/>
    </row>
    <row r="13" spans="2:15" x14ac:dyDescent="0.25">
      <c r="B13" s="68" t="s">
        <v>41</v>
      </c>
      <c r="C13" s="69">
        <v>1475</v>
      </c>
      <c r="D13" s="70">
        <f t="shared" si="0"/>
        <v>5.6564339539432055E-3</v>
      </c>
      <c r="E13" s="71" t="str">
        <f t="shared" si="1"/>
        <v/>
      </c>
      <c r="F13" s="79"/>
      <c r="G13" s="80"/>
      <c r="I13" s="81"/>
      <c r="J13" s="78"/>
      <c r="K13" s="82"/>
      <c r="L13" s="79"/>
      <c r="M13" s="81"/>
      <c r="N13" s="78"/>
      <c r="O13" s="78"/>
    </row>
    <row r="14" spans="2:15" x14ac:dyDescent="0.25">
      <c r="B14" s="68" t="s">
        <v>42</v>
      </c>
      <c r="C14" s="69">
        <v>906</v>
      </c>
      <c r="D14" s="70">
        <f t="shared" si="0"/>
        <v>3.4743926523881654E-3</v>
      </c>
      <c r="E14" s="71" t="str">
        <f t="shared" si="1"/>
        <v/>
      </c>
      <c r="F14" s="79"/>
      <c r="G14" s="80"/>
      <c r="I14" s="81"/>
      <c r="J14" s="78"/>
      <c r="K14" s="82"/>
      <c r="L14" s="79"/>
      <c r="M14" s="81"/>
      <c r="N14" s="78"/>
      <c r="O14" s="78"/>
    </row>
    <row r="15" spans="2:15" x14ac:dyDescent="0.25">
      <c r="B15" s="68" t="s">
        <v>43</v>
      </c>
      <c r="C15" s="69">
        <v>10121</v>
      </c>
      <c r="D15" s="70">
        <f t="shared" si="0"/>
        <v>3.8812724100243515E-2</v>
      </c>
      <c r="E15" s="71" t="str">
        <f t="shared" si="1"/>
        <v/>
      </c>
      <c r="F15" s="72">
        <f>C15</f>
        <v>10121</v>
      </c>
      <c r="G15" s="73">
        <f>F15/$F$28</f>
        <v>4.4019659011830199E-2</v>
      </c>
      <c r="I15" s="74">
        <f>$I$28*G15</f>
        <v>0.48421624913013217</v>
      </c>
      <c r="J15" s="75">
        <f>ROUND(I15,0)</f>
        <v>0</v>
      </c>
      <c r="K15" s="76">
        <f>INT(F15/$K$1)</f>
        <v>0</v>
      </c>
      <c r="L15" s="72">
        <f>F15-K15*$K$1</f>
        <v>10121</v>
      </c>
      <c r="M15" s="77">
        <f>RANK(L15,$L$5:$L$27,0)</f>
        <v>4</v>
      </c>
      <c r="N15" s="75">
        <f>K15+1</f>
        <v>1</v>
      </c>
      <c r="O15" s="78">
        <f>'d΄Hondtova metoda'!L13</f>
        <v>0</v>
      </c>
    </row>
    <row r="16" spans="2:15" x14ac:dyDescent="0.25">
      <c r="B16" s="68" t="s">
        <v>44</v>
      </c>
      <c r="C16" s="69"/>
      <c r="D16" s="70">
        <f t="shared" si="0"/>
        <v>0</v>
      </c>
      <c r="E16" s="71" t="str">
        <f t="shared" si="1"/>
        <v/>
      </c>
      <c r="F16" s="79"/>
      <c r="G16" s="80"/>
      <c r="I16" s="81"/>
      <c r="J16" s="78"/>
      <c r="K16" s="82"/>
      <c r="L16" s="79"/>
      <c r="M16" s="81"/>
      <c r="N16" s="78"/>
      <c r="O16" s="78"/>
    </row>
    <row r="17" spans="2:15" x14ac:dyDescent="0.25">
      <c r="B17" s="68" t="s">
        <v>45</v>
      </c>
      <c r="C17" s="69">
        <v>839</v>
      </c>
      <c r="D17" s="70">
        <f t="shared" si="0"/>
        <v>3.2174563304124405E-3</v>
      </c>
      <c r="E17" s="71" t="str">
        <f t="shared" si="1"/>
        <v/>
      </c>
      <c r="F17" s="79"/>
      <c r="G17" s="80"/>
      <c r="I17" s="81"/>
      <c r="J17" s="78"/>
      <c r="K17" s="82"/>
      <c r="L17" s="79"/>
      <c r="M17" s="81"/>
      <c r="N17" s="78"/>
      <c r="O17" s="78"/>
    </row>
    <row r="18" spans="2:15" x14ac:dyDescent="0.25">
      <c r="B18" s="68" t="s">
        <v>46</v>
      </c>
      <c r="C18" s="69"/>
      <c r="D18" s="70">
        <f t="shared" si="0"/>
        <v>0</v>
      </c>
      <c r="E18" s="71" t="str">
        <f t="shared" si="1"/>
        <v/>
      </c>
      <c r="F18" s="79"/>
      <c r="G18" s="80"/>
      <c r="I18" s="81"/>
      <c r="J18" s="78"/>
      <c r="K18" s="82"/>
      <c r="L18" s="79"/>
      <c r="M18" s="81"/>
      <c r="N18" s="78"/>
      <c r="O18" s="78"/>
    </row>
    <row r="19" spans="2:15" x14ac:dyDescent="0.25">
      <c r="B19" s="68" t="s">
        <v>47</v>
      </c>
      <c r="C19" s="69">
        <v>2519</v>
      </c>
      <c r="D19" s="70">
        <f t="shared" si="0"/>
        <v>9.6600387321918203E-3</v>
      </c>
      <c r="E19" s="71" t="str">
        <f t="shared" si="1"/>
        <v/>
      </c>
      <c r="F19" s="79"/>
      <c r="G19" s="80"/>
      <c r="I19" s="81"/>
      <c r="J19" s="78"/>
      <c r="K19" s="82"/>
      <c r="L19" s="79"/>
      <c r="M19" s="81"/>
      <c r="N19" s="78"/>
      <c r="O19" s="78"/>
    </row>
    <row r="20" spans="2:15" x14ac:dyDescent="0.25">
      <c r="B20" s="68" t="s">
        <v>48</v>
      </c>
      <c r="C20" s="69"/>
      <c r="D20" s="70">
        <f t="shared" si="0"/>
        <v>0</v>
      </c>
      <c r="E20" s="71" t="str">
        <f t="shared" si="1"/>
        <v/>
      </c>
      <c r="F20" s="79"/>
      <c r="G20" s="80"/>
      <c r="I20" s="81"/>
      <c r="J20" s="78"/>
      <c r="K20" s="82"/>
      <c r="L20" s="79"/>
      <c r="M20" s="81"/>
      <c r="N20" s="78"/>
      <c r="O20" s="78"/>
    </row>
    <row r="21" spans="2:15" x14ac:dyDescent="0.25">
      <c r="B21" s="68" t="s">
        <v>49</v>
      </c>
      <c r="C21" s="69">
        <v>14673</v>
      </c>
      <c r="D21" s="70">
        <f t="shared" si="0"/>
        <v>5.6269054512683832E-2</v>
      </c>
      <c r="E21" s="71">
        <f t="shared" si="1"/>
        <v>14673</v>
      </c>
      <c r="F21" s="72">
        <f>C21</f>
        <v>14673</v>
      </c>
      <c r="G21" s="73">
        <f>F21/$F$28</f>
        <v>6.3817849686847603E-2</v>
      </c>
      <c r="I21" s="74">
        <f>$I$28*G21</f>
        <v>0.70199634655532361</v>
      </c>
      <c r="J21" s="75">
        <f>ROUND(I21,0)</f>
        <v>1</v>
      </c>
      <c r="K21" s="76">
        <f>INT(F21/$K$1)</f>
        <v>0</v>
      </c>
      <c r="L21" s="72">
        <f>F21-K21*$K$1</f>
        <v>14673</v>
      </c>
      <c r="M21" s="77">
        <f>RANK(L21,$L$5:$L$27,0)</f>
        <v>3</v>
      </c>
      <c r="N21" s="75">
        <f>K21+1</f>
        <v>1</v>
      </c>
      <c r="O21" s="78">
        <f>'d΄Hondtova metoda'!M13</f>
        <v>0</v>
      </c>
    </row>
    <row r="22" spans="2:15" x14ac:dyDescent="0.25">
      <c r="B22" s="68" t="s">
        <v>50</v>
      </c>
      <c r="C22" s="69">
        <v>2598</v>
      </c>
      <c r="D22" s="70">
        <f t="shared" si="0"/>
        <v>9.9629934998945405E-3</v>
      </c>
      <c r="E22" s="71" t="str">
        <f t="shared" si="1"/>
        <v/>
      </c>
      <c r="F22" s="79"/>
      <c r="G22" s="80"/>
      <c r="I22" s="81"/>
      <c r="J22" s="78"/>
      <c r="K22" s="82"/>
      <c r="L22" s="79"/>
      <c r="M22" s="81"/>
      <c r="N22" s="78"/>
      <c r="O22" s="78"/>
    </row>
    <row r="23" spans="2:15" x14ac:dyDescent="0.25">
      <c r="B23" s="68" t="s">
        <v>51</v>
      </c>
      <c r="C23" s="69">
        <v>48808</v>
      </c>
      <c r="D23" s="70">
        <f t="shared" si="0"/>
        <v>0.18717235825359999</v>
      </c>
      <c r="E23" s="71">
        <f t="shared" si="1"/>
        <v>48808</v>
      </c>
      <c r="F23" s="72">
        <f>C23</f>
        <v>48808</v>
      </c>
      <c r="G23" s="73">
        <f>F23/$F$28</f>
        <v>0.21228253305497563</v>
      </c>
      <c r="I23" s="74">
        <f>$I$28*G23</f>
        <v>2.335107863604732</v>
      </c>
      <c r="J23" s="75">
        <f>ROUND(I23,0)</f>
        <v>2</v>
      </c>
      <c r="K23" s="76">
        <f>INT(F23/$K$1)</f>
        <v>2</v>
      </c>
      <c r="L23" s="72">
        <f>F23-K23*$K$1</f>
        <v>7006</v>
      </c>
      <c r="M23" s="83">
        <f>RANK(L23,$L$5:$L$27,0)</f>
        <v>7</v>
      </c>
      <c r="N23" s="75">
        <f>K23</f>
        <v>2</v>
      </c>
      <c r="O23" s="78">
        <f>'d΄Hondtova metoda'!N13</f>
        <v>3</v>
      </c>
    </row>
    <row r="24" spans="2:15" x14ac:dyDescent="0.25">
      <c r="B24" s="68" t="s">
        <v>52</v>
      </c>
      <c r="C24" s="69">
        <v>41529</v>
      </c>
      <c r="D24" s="70">
        <f t="shared" si="0"/>
        <v>0.15925833604969991</v>
      </c>
      <c r="E24" s="71">
        <f t="shared" si="1"/>
        <v>41529</v>
      </c>
      <c r="F24" s="72">
        <f>C24</f>
        <v>41529</v>
      </c>
      <c r="G24" s="73">
        <f>F24/$F$28</f>
        <v>0.18062369519832985</v>
      </c>
      <c r="I24" s="74">
        <f>$I$28*G24</f>
        <v>1.9868606471816284</v>
      </c>
      <c r="J24" s="75">
        <f>ROUND(I24,0)</f>
        <v>2</v>
      </c>
      <c r="K24" s="76">
        <f>INT(F24/$K$1)</f>
        <v>1</v>
      </c>
      <c r="L24" s="72">
        <f>F24-K24*$K$1</f>
        <v>20628</v>
      </c>
      <c r="M24" s="77">
        <f>RANK(L24,$L$5:$L$27,0)</f>
        <v>1</v>
      </c>
      <c r="N24" s="75">
        <f>K24+1</f>
        <v>2</v>
      </c>
      <c r="O24" s="78">
        <f>'d΄Hondtova metoda'!O13</f>
        <v>2</v>
      </c>
    </row>
    <row r="25" spans="2:15" x14ac:dyDescent="0.25">
      <c r="B25" s="68" t="s">
        <v>53</v>
      </c>
      <c r="C25" s="69">
        <v>347</v>
      </c>
      <c r="D25" s="70">
        <f t="shared" si="0"/>
        <v>1.3307000556056219E-3</v>
      </c>
      <c r="E25" s="71" t="str">
        <f t="shared" si="1"/>
        <v/>
      </c>
      <c r="F25" s="79"/>
      <c r="G25" s="80"/>
      <c r="I25" s="81"/>
      <c r="J25" s="78"/>
      <c r="K25" s="82"/>
      <c r="L25" s="79"/>
      <c r="M25" s="81"/>
      <c r="N25" s="78"/>
      <c r="O25" s="84"/>
    </row>
    <row r="26" spans="2:15" x14ac:dyDescent="0.25">
      <c r="B26" s="68" t="s">
        <v>54</v>
      </c>
      <c r="C26" s="69">
        <v>6033</v>
      </c>
      <c r="D26" s="70">
        <f t="shared" si="0"/>
        <v>2.3135773589247025E-2</v>
      </c>
      <c r="E26" s="71" t="str">
        <f t="shared" si="1"/>
        <v/>
      </c>
      <c r="F26" s="79"/>
      <c r="G26" s="80"/>
      <c r="I26" s="81"/>
      <c r="J26" s="78"/>
      <c r="K26" s="82"/>
      <c r="L26" s="79"/>
      <c r="M26" s="81"/>
      <c r="N26" s="78"/>
      <c r="O26" s="84"/>
    </row>
    <row r="27" spans="2:15" ht="15.75" thickBot="1" x14ac:dyDescent="0.3">
      <c r="B27" s="68" t="s">
        <v>55</v>
      </c>
      <c r="C27" s="69">
        <v>691</v>
      </c>
      <c r="D27" s="70">
        <f t="shared" si="0"/>
        <v>2.6498954997794949E-3</v>
      </c>
      <c r="E27" s="71" t="str">
        <f t="shared" si="1"/>
        <v/>
      </c>
      <c r="F27" s="79"/>
      <c r="G27" s="80"/>
      <c r="I27" s="85"/>
      <c r="J27" s="78"/>
      <c r="K27" s="82"/>
      <c r="L27" s="79"/>
      <c r="M27" s="81"/>
      <c r="N27" s="78"/>
      <c r="O27" s="84"/>
    </row>
    <row r="28" spans="2:15" ht="15.75" thickBot="1" x14ac:dyDescent="0.3">
      <c r="B28" s="68" t="s">
        <v>56</v>
      </c>
      <c r="C28" s="69">
        <f>SUM(C5:C27)</f>
        <v>260765</v>
      </c>
      <c r="D28" s="86">
        <f>SUM(D5:D27)</f>
        <v>0.99999999999999978</v>
      </c>
      <c r="E28" s="69">
        <f>SUM(E5:E27)</f>
        <v>219799</v>
      </c>
      <c r="F28" s="69">
        <f>SUM(F5:F27)</f>
        <v>229920</v>
      </c>
      <c r="G28" s="86">
        <f>SUM(G5:G27)</f>
        <v>0.99999999999999989</v>
      </c>
      <c r="I28" s="87">
        <f>'Počty hlasů pro strany _ volby.'!W30</f>
        <v>11</v>
      </c>
      <c r="J28" s="88">
        <f>SUM(J5:J27)</f>
        <v>10</v>
      </c>
      <c r="K28" s="76">
        <f>SUM(K5:K27)</f>
        <v>7</v>
      </c>
      <c r="L28" s="69">
        <f>SUM(L5:L27)</f>
        <v>83613</v>
      </c>
      <c r="M28" s="89"/>
      <c r="N28" s="90">
        <f>SUM(N5:N27)</f>
        <v>11</v>
      </c>
      <c r="O28" s="90">
        <f>SUM(O5:O27)</f>
        <v>11</v>
      </c>
    </row>
    <row r="30" spans="2:15" x14ac:dyDescent="0.25">
      <c r="B30" s="91" t="s">
        <v>85</v>
      </c>
    </row>
  </sheetData>
  <mergeCells count="13">
    <mergeCell ref="O2:O4"/>
    <mergeCell ref="C2:C4"/>
    <mergeCell ref="E2:E4"/>
    <mergeCell ref="B2:B4"/>
    <mergeCell ref="F2:F4"/>
    <mergeCell ref="D2:D4"/>
    <mergeCell ref="G2:G4"/>
    <mergeCell ref="I2:I4"/>
    <mergeCell ref="J2:J4"/>
    <mergeCell ref="N2:N4"/>
    <mergeCell ref="K2:K4"/>
    <mergeCell ref="L2:L4"/>
    <mergeCell ref="M2:M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3760-EA5D-45E3-8F09-3F0B81FFF8C0}">
  <dimension ref="A1:Q43"/>
  <sheetViews>
    <sheetView workbookViewId="0">
      <selection activeCell="I6" sqref="I5:P6"/>
    </sheetView>
  </sheetViews>
  <sheetFormatPr defaultRowHeight="15" x14ac:dyDescent="0.25"/>
  <cols>
    <col min="2" max="2" width="12" bestFit="1" customWidth="1"/>
    <col min="3" max="3" width="9.140625" style="3"/>
    <col min="4" max="4" width="3.5703125" customWidth="1"/>
    <col min="5" max="5" width="3.5703125" style="1" customWidth="1"/>
    <col min="6" max="6" width="12" bestFit="1" customWidth="1"/>
    <col min="7" max="7" width="6.42578125" bestFit="1" customWidth="1"/>
    <col min="9" max="9" width="6.85546875" bestFit="1" customWidth="1"/>
    <col min="10" max="10" width="8.42578125" bestFit="1" customWidth="1"/>
    <col min="11" max="11" width="6.140625" bestFit="1" customWidth="1"/>
    <col min="12" max="12" width="10.85546875" style="1" bestFit="1" customWidth="1"/>
    <col min="13" max="13" width="7.85546875" bestFit="1" customWidth="1"/>
    <col min="14" max="14" width="12" bestFit="1" customWidth="1"/>
    <col min="15" max="15" width="8.42578125" bestFit="1" customWidth="1"/>
  </cols>
  <sheetData>
    <row r="1" spans="1:15" x14ac:dyDescent="0.25">
      <c r="I1" t="str">
        <f>B2</f>
        <v>1 ČSSD</v>
      </c>
      <c r="J1" t="str">
        <f>B3</f>
        <v>4 TOP 09</v>
      </c>
      <c r="K1" t="str">
        <f>B4</f>
        <v>6 ODS</v>
      </c>
      <c r="L1" s="1" t="str">
        <f>B5</f>
        <v>11 KDU-ČSL</v>
      </c>
      <c r="M1" t="str">
        <f>B6</f>
        <v>17 Úsvit</v>
      </c>
      <c r="N1" t="str">
        <f>B7</f>
        <v>20 ANO 2011</v>
      </c>
      <c r="O1" t="str">
        <f>B8</f>
        <v>21 KSČM</v>
      </c>
    </row>
    <row r="2" spans="1:15" x14ac:dyDescent="0.25">
      <c r="A2" s="51" t="s">
        <v>86</v>
      </c>
      <c r="B2" t="str">
        <f>'Problém zaokrouhlování'!B5</f>
        <v>1 ČSSD</v>
      </c>
      <c r="C2" s="3">
        <f>'Problém zaokrouhlování'!C5</f>
        <v>57057</v>
      </c>
      <c r="E2" s="4">
        <v>1</v>
      </c>
      <c r="F2" s="4" t="s">
        <v>33</v>
      </c>
      <c r="G2" s="5">
        <v>57057</v>
      </c>
      <c r="H2" s="4">
        <v>1</v>
      </c>
      <c r="I2">
        <f>IF($F2=I$1,$H2,"")</f>
        <v>1</v>
      </c>
      <c r="J2" s="1" t="str">
        <f t="shared" ref="J2:O2" si="0">IF($F2=J$1,$H2,"")</f>
        <v/>
      </c>
      <c r="K2" s="1" t="str">
        <f t="shared" si="0"/>
        <v/>
      </c>
      <c r="L2" s="1" t="str">
        <f t="shared" si="0"/>
        <v/>
      </c>
      <c r="M2" s="1" t="str">
        <f t="shared" si="0"/>
        <v/>
      </c>
      <c r="N2" s="1" t="str">
        <f t="shared" si="0"/>
        <v/>
      </c>
      <c r="O2" s="1" t="str">
        <f t="shared" si="0"/>
        <v/>
      </c>
    </row>
    <row r="3" spans="1:15" x14ac:dyDescent="0.25">
      <c r="A3" s="51"/>
      <c r="B3" t="str">
        <f>'Problém zaokrouhlování'!B8</f>
        <v>4 TOP 09</v>
      </c>
      <c r="C3" s="3">
        <f>'Problém zaokrouhlování'!C8</f>
        <v>29696</v>
      </c>
      <c r="E3" s="4">
        <v>2</v>
      </c>
      <c r="F3" s="4" t="s">
        <v>51</v>
      </c>
      <c r="G3" s="5">
        <v>48808</v>
      </c>
      <c r="H3" s="4">
        <v>1</v>
      </c>
      <c r="I3" s="1" t="str">
        <f t="shared" ref="I3:O12" si="1">IF($F3=I$1,$H3,"")</f>
        <v/>
      </c>
      <c r="J3" s="1" t="str">
        <f t="shared" si="1"/>
        <v/>
      </c>
      <c r="K3" s="1" t="str">
        <f t="shared" si="1"/>
        <v/>
      </c>
      <c r="L3" s="1" t="str">
        <f t="shared" si="1"/>
        <v/>
      </c>
      <c r="M3" s="1" t="str">
        <f t="shared" si="1"/>
        <v/>
      </c>
      <c r="N3" s="1">
        <f t="shared" si="1"/>
        <v>1</v>
      </c>
      <c r="O3" s="1" t="str">
        <f t="shared" si="1"/>
        <v/>
      </c>
    </row>
    <row r="4" spans="1:15" x14ac:dyDescent="0.25">
      <c r="A4" s="51"/>
      <c r="B4" t="str">
        <f>'Problém zaokrouhlování'!B10</f>
        <v>6 ODS</v>
      </c>
      <c r="C4" s="3">
        <f>'Problém zaokrouhlování'!C10</f>
        <v>28036</v>
      </c>
      <c r="E4" s="4">
        <v>3</v>
      </c>
      <c r="F4" s="4" t="s">
        <v>52</v>
      </c>
      <c r="G4" s="5">
        <v>41529</v>
      </c>
      <c r="H4" s="4">
        <v>1</v>
      </c>
      <c r="I4" s="1" t="str">
        <f t="shared" si="1"/>
        <v/>
      </c>
      <c r="J4" s="1" t="str">
        <f t="shared" si="1"/>
        <v/>
      </c>
      <c r="K4" s="1" t="str">
        <f t="shared" si="1"/>
        <v/>
      </c>
      <c r="L4" s="1" t="str">
        <f t="shared" si="1"/>
        <v/>
      </c>
      <c r="M4" s="1" t="str">
        <f t="shared" si="1"/>
        <v/>
      </c>
      <c r="N4" s="1" t="str">
        <f t="shared" si="1"/>
        <v/>
      </c>
      <c r="O4" s="1">
        <f t="shared" si="1"/>
        <v>1</v>
      </c>
    </row>
    <row r="5" spans="1:15" s="1" customFormat="1" x14ac:dyDescent="0.25">
      <c r="A5" s="51"/>
      <c r="B5" s="1" t="str">
        <f>'Problém zaokrouhlování'!B15</f>
        <v>11 KDU-ČSL</v>
      </c>
      <c r="C5" s="3">
        <f>'Problém zaokrouhlování'!C15</f>
        <v>10121</v>
      </c>
      <c r="E5" s="4">
        <v>4</v>
      </c>
      <c r="F5" s="4" t="s">
        <v>36</v>
      </c>
      <c r="G5" s="5">
        <v>29696</v>
      </c>
      <c r="H5" s="4">
        <v>1</v>
      </c>
      <c r="I5" s="1" t="str">
        <f t="shared" si="1"/>
        <v/>
      </c>
      <c r="J5" s="1">
        <f t="shared" si="1"/>
        <v>1</v>
      </c>
      <c r="K5" s="1" t="str">
        <f t="shared" si="1"/>
        <v/>
      </c>
      <c r="L5" s="1" t="str">
        <f t="shared" si="1"/>
        <v/>
      </c>
      <c r="M5" s="1" t="str">
        <f t="shared" si="1"/>
        <v/>
      </c>
      <c r="N5" s="1" t="str">
        <f t="shared" si="1"/>
        <v/>
      </c>
      <c r="O5" s="1" t="str">
        <f t="shared" si="1"/>
        <v/>
      </c>
    </row>
    <row r="6" spans="1:15" x14ac:dyDescent="0.25">
      <c r="A6" s="51"/>
      <c r="B6" t="str">
        <f>'Problém zaokrouhlování'!B21</f>
        <v>17 Úsvit</v>
      </c>
      <c r="C6" s="3">
        <f>'Problém zaokrouhlování'!C21</f>
        <v>14673</v>
      </c>
      <c r="E6" s="4">
        <v>5</v>
      </c>
      <c r="F6" s="4" t="s">
        <v>33</v>
      </c>
      <c r="G6" s="5">
        <v>28528</v>
      </c>
      <c r="H6" s="4">
        <v>1</v>
      </c>
      <c r="I6" s="1">
        <f t="shared" si="1"/>
        <v>1</v>
      </c>
      <c r="J6" s="1" t="str">
        <f t="shared" si="1"/>
        <v/>
      </c>
      <c r="K6" s="1" t="str">
        <f t="shared" si="1"/>
        <v/>
      </c>
      <c r="L6" s="1" t="str">
        <f t="shared" si="1"/>
        <v/>
      </c>
      <c r="M6" s="1" t="str">
        <f t="shared" si="1"/>
        <v/>
      </c>
      <c r="N6" s="1" t="str">
        <f t="shared" si="1"/>
        <v/>
      </c>
      <c r="O6" s="1" t="str">
        <f t="shared" si="1"/>
        <v/>
      </c>
    </row>
    <row r="7" spans="1:15" x14ac:dyDescent="0.25">
      <c r="A7" s="51"/>
      <c r="B7" t="str">
        <f>'Problém zaokrouhlování'!B23</f>
        <v>20 ANO 2011</v>
      </c>
      <c r="C7" s="3">
        <f>'Problém zaokrouhlování'!C23</f>
        <v>48808</v>
      </c>
      <c r="E7" s="4">
        <f>E6+1</f>
        <v>6</v>
      </c>
      <c r="F7" s="4" t="s">
        <v>38</v>
      </c>
      <c r="G7" s="5">
        <v>28036</v>
      </c>
      <c r="H7" s="4">
        <v>1</v>
      </c>
      <c r="I7" s="1" t="str">
        <f t="shared" si="1"/>
        <v/>
      </c>
      <c r="J7" s="1" t="str">
        <f t="shared" si="1"/>
        <v/>
      </c>
      <c r="K7" s="1">
        <f t="shared" si="1"/>
        <v>1</v>
      </c>
      <c r="L7" s="1" t="str">
        <f t="shared" si="1"/>
        <v/>
      </c>
      <c r="M7" s="1" t="str">
        <f t="shared" si="1"/>
        <v/>
      </c>
      <c r="N7" s="1" t="str">
        <f t="shared" si="1"/>
        <v/>
      </c>
      <c r="O7" s="1" t="str">
        <f t="shared" si="1"/>
        <v/>
      </c>
    </row>
    <row r="8" spans="1:15" x14ac:dyDescent="0.25">
      <c r="A8" s="51"/>
      <c r="B8" t="str">
        <f>'Problém zaokrouhlování'!B24</f>
        <v>21 KSČM</v>
      </c>
      <c r="C8" s="3">
        <f>'Problém zaokrouhlování'!C24</f>
        <v>41529</v>
      </c>
      <c r="E8" s="4">
        <f t="shared" ref="E8:E36" si="2">E7+1</f>
        <v>7</v>
      </c>
      <c r="F8" s="4" t="s">
        <v>51</v>
      </c>
      <c r="G8" s="5">
        <v>24404</v>
      </c>
      <c r="H8" s="4">
        <v>1</v>
      </c>
      <c r="I8" s="1" t="str">
        <f t="shared" si="1"/>
        <v/>
      </c>
      <c r="J8" s="1" t="str">
        <f t="shared" si="1"/>
        <v/>
      </c>
      <c r="K8" s="1" t="str">
        <f t="shared" si="1"/>
        <v/>
      </c>
      <c r="L8" s="1" t="str">
        <f t="shared" si="1"/>
        <v/>
      </c>
      <c r="M8" s="1" t="str">
        <f t="shared" si="1"/>
        <v/>
      </c>
      <c r="N8" s="1">
        <f t="shared" si="1"/>
        <v>1</v>
      </c>
      <c r="O8" s="1" t="str">
        <f t="shared" si="1"/>
        <v/>
      </c>
    </row>
    <row r="9" spans="1:15" x14ac:dyDescent="0.25">
      <c r="A9" s="51" t="s">
        <v>87</v>
      </c>
      <c r="B9" t="str">
        <f t="shared" ref="B9:B33" si="3">B2</f>
        <v>1 ČSSD</v>
      </c>
      <c r="C9" s="3">
        <f>INT(C2/2)</f>
        <v>28528</v>
      </c>
      <c r="E9" s="4">
        <f t="shared" si="2"/>
        <v>8</v>
      </c>
      <c r="F9" s="4" t="s">
        <v>52</v>
      </c>
      <c r="G9" s="5">
        <v>20764</v>
      </c>
      <c r="H9" s="4">
        <v>1</v>
      </c>
      <c r="I9" s="1" t="str">
        <f t="shared" si="1"/>
        <v/>
      </c>
      <c r="J9" s="1" t="str">
        <f t="shared" si="1"/>
        <v/>
      </c>
      <c r="K9" s="1" t="str">
        <f t="shared" si="1"/>
        <v/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>
        <f t="shared" si="1"/>
        <v>1</v>
      </c>
    </row>
    <row r="10" spans="1:15" x14ac:dyDescent="0.25">
      <c r="A10" s="51"/>
      <c r="B10" s="1" t="str">
        <f t="shared" si="3"/>
        <v>4 TOP 09</v>
      </c>
      <c r="C10" s="3">
        <f t="shared" ref="C10:C15" si="4">INT(C3/2)</f>
        <v>14848</v>
      </c>
      <c r="E10" s="4">
        <f t="shared" si="2"/>
        <v>9</v>
      </c>
      <c r="F10" s="4" t="s">
        <v>33</v>
      </c>
      <c r="G10" s="5">
        <v>19019</v>
      </c>
      <c r="H10" s="4">
        <v>1</v>
      </c>
      <c r="I10" s="1">
        <f t="shared" si="1"/>
        <v>1</v>
      </c>
      <c r="J10" s="1" t="str">
        <f t="shared" si="1"/>
        <v/>
      </c>
      <c r="K10" s="1" t="str">
        <f t="shared" si="1"/>
        <v/>
      </c>
      <c r="L10" s="1" t="str">
        <f t="shared" si="1"/>
        <v/>
      </c>
      <c r="M10" s="1" t="str">
        <f t="shared" si="1"/>
        <v/>
      </c>
      <c r="N10" s="1" t="str">
        <f t="shared" si="1"/>
        <v/>
      </c>
      <c r="O10" s="1" t="str">
        <f t="shared" si="1"/>
        <v/>
      </c>
    </row>
    <row r="11" spans="1:15" x14ac:dyDescent="0.25">
      <c r="A11" s="51"/>
      <c r="B11" s="1" t="str">
        <f t="shared" si="3"/>
        <v>6 ODS</v>
      </c>
      <c r="C11" s="3">
        <f t="shared" si="4"/>
        <v>14018</v>
      </c>
      <c r="E11" s="4">
        <f t="shared" si="2"/>
        <v>10</v>
      </c>
      <c r="F11" s="4" t="s">
        <v>51</v>
      </c>
      <c r="G11" s="5">
        <v>16269</v>
      </c>
      <c r="H11" s="4">
        <v>1</v>
      </c>
      <c r="I11" s="1" t="str">
        <f t="shared" si="1"/>
        <v/>
      </c>
      <c r="J11" s="1" t="str">
        <f t="shared" si="1"/>
        <v/>
      </c>
      <c r="K11" s="1" t="str">
        <f t="shared" si="1"/>
        <v/>
      </c>
      <c r="L11" s="1" t="str">
        <f t="shared" si="1"/>
        <v/>
      </c>
      <c r="M11" s="1" t="str">
        <f t="shared" si="1"/>
        <v/>
      </c>
      <c r="N11" s="1">
        <f t="shared" si="1"/>
        <v>1</v>
      </c>
      <c r="O11" s="1" t="str">
        <f t="shared" si="1"/>
        <v/>
      </c>
    </row>
    <row r="12" spans="1:15" s="1" customFormat="1" x14ac:dyDescent="0.25">
      <c r="A12" s="51"/>
      <c r="B12" s="1" t="str">
        <f t="shared" si="3"/>
        <v>11 KDU-ČSL</v>
      </c>
      <c r="C12" s="3">
        <f t="shared" si="4"/>
        <v>5060</v>
      </c>
      <c r="E12" s="4">
        <f t="shared" si="2"/>
        <v>11</v>
      </c>
      <c r="F12" s="4" t="s">
        <v>36</v>
      </c>
      <c r="G12" s="5">
        <v>14848</v>
      </c>
      <c r="H12" s="4">
        <v>1</v>
      </c>
      <c r="I12" s="1" t="str">
        <f t="shared" si="1"/>
        <v/>
      </c>
      <c r="J12" s="1">
        <f t="shared" si="1"/>
        <v>1</v>
      </c>
      <c r="K12" s="1" t="str">
        <f t="shared" si="1"/>
        <v/>
      </c>
      <c r="L12" s="1" t="str">
        <f t="shared" si="1"/>
        <v/>
      </c>
      <c r="M12" s="1" t="str">
        <f t="shared" si="1"/>
        <v/>
      </c>
      <c r="N12" s="1" t="str">
        <f t="shared" si="1"/>
        <v/>
      </c>
      <c r="O12" s="1" t="str">
        <f t="shared" si="1"/>
        <v/>
      </c>
    </row>
    <row r="13" spans="1:15" x14ac:dyDescent="0.25">
      <c r="A13" s="51"/>
      <c r="B13" s="1" t="str">
        <f t="shared" si="3"/>
        <v>17 Úsvit</v>
      </c>
      <c r="C13" s="3">
        <f t="shared" si="4"/>
        <v>7336</v>
      </c>
      <c r="E13" s="7">
        <f t="shared" si="2"/>
        <v>12</v>
      </c>
      <c r="F13" s="7" t="s">
        <v>49</v>
      </c>
      <c r="G13" s="8">
        <v>14673</v>
      </c>
      <c r="H13" s="2" t="s">
        <v>3</v>
      </c>
      <c r="I13" s="2">
        <f t="shared" ref="I13:O13" si="5">SUM(I2:I12)</f>
        <v>3</v>
      </c>
      <c r="J13" s="2">
        <f t="shared" si="5"/>
        <v>2</v>
      </c>
      <c r="K13" s="2">
        <f t="shared" si="5"/>
        <v>1</v>
      </c>
      <c r="L13" s="2">
        <f t="shared" si="5"/>
        <v>0</v>
      </c>
      <c r="M13" s="2">
        <f t="shared" si="5"/>
        <v>0</v>
      </c>
      <c r="N13" s="2">
        <f t="shared" si="5"/>
        <v>3</v>
      </c>
      <c r="O13" s="2">
        <f t="shared" si="5"/>
        <v>2</v>
      </c>
    </row>
    <row r="14" spans="1:15" x14ac:dyDescent="0.25">
      <c r="A14" s="51"/>
      <c r="B14" s="1" t="str">
        <f t="shared" si="3"/>
        <v>20 ANO 2011</v>
      </c>
      <c r="C14" s="3">
        <f t="shared" si="4"/>
        <v>24404</v>
      </c>
      <c r="E14" s="7">
        <f t="shared" si="2"/>
        <v>13</v>
      </c>
      <c r="F14" s="1" t="s">
        <v>33</v>
      </c>
      <c r="G14" s="3">
        <v>14264</v>
      </c>
    </row>
    <row r="15" spans="1:15" x14ac:dyDescent="0.25">
      <c r="A15" s="51"/>
      <c r="B15" s="1" t="str">
        <f t="shared" si="3"/>
        <v>21 KSČM</v>
      </c>
      <c r="C15" s="3">
        <f t="shared" si="4"/>
        <v>20764</v>
      </c>
      <c r="E15" s="7">
        <f t="shared" si="2"/>
        <v>14</v>
      </c>
      <c r="F15" s="7" t="s">
        <v>38</v>
      </c>
      <c r="G15" s="8">
        <v>14018</v>
      </c>
    </row>
    <row r="16" spans="1:15" x14ac:dyDescent="0.25">
      <c r="A16" s="51" t="s">
        <v>88</v>
      </c>
      <c r="B16" s="1" t="str">
        <f t="shared" si="3"/>
        <v>1 ČSSD</v>
      </c>
      <c r="C16" s="3">
        <f>INT(C2/3)</f>
        <v>19019</v>
      </c>
      <c r="E16" s="7">
        <f t="shared" si="2"/>
        <v>15</v>
      </c>
      <c r="F16" s="1" t="s">
        <v>52</v>
      </c>
      <c r="G16" s="3">
        <v>13843</v>
      </c>
    </row>
    <row r="17" spans="1:17" x14ac:dyDescent="0.25">
      <c r="A17" s="51"/>
      <c r="B17" s="1" t="str">
        <f t="shared" si="3"/>
        <v>4 TOP 09</v>
      </c>
      <c r="C17" s="3">
        <f t="shared" ref="C17:C22" si="6">INT(C3/3)</f>
        <v>9898</v>
      </c>
      <c r="E17" s="7">
        <f t="shared" si="2"/>
        <v>16</v>
      </c>
      <c r="F17" s="1" t="s">
        <v>51</v>
      </c>
      <c r="G17" s="3">
        <v>12202</v>
      </c>
      <c r="H17" s="1"/>
      <c r="I17" s="1"/>
      <c r="J17" s="1"/>
      <c r="K17" s="1"/>
      <c r="M17" s="1"/>
      <c r="N17" s="1"/>
      <c r="O17" s="1"/>
      <c r="P17" s="1"/>
      <c r="Q17" s="1"/>
    </row>
    <row r="18" spans="1:17" x14ac:dyDescent="0.25">
      <c r="A18" s="51"/>
      <c r="B18" s="1" t="str">
        <f t="shared" si="3"/>
        <v>6 ODS</v>
      </c>
      <c r="C18" s="3">
        <f t="shared" si="6"/>
        <v>9345</v>
      </c>
      <c r="E18" s="7">
        <f t="shared" si="2"/>
        <v>17</v>
      </c>
      <c r="F18" s="1" t="s">
        <v>33</v>
      </c>
      <c r="G18" s="3">
        <v>11411</v>
      </c>
    </row>
    <row r="19" spans="1:17" s="1" customFormat="1" x14ac:dyDescent="0.25">
      <c r="A19" s="51"/>
      <c r="B19" s="1" t="str">
        <f t="shared" si="3"/>
        <v>11 KDU-ČSL</v>
      </c>
      <c r="C19" s="3">
        <f t="shared" si="6"/>
        <v>3373</v>
      </c>
      <c r="E19" s="7">
        <f t="shared" si="2"/>
        <v>18</v>
      </c>
      <c r="F19" s="1" t="s">
        <v>52</v>
      </c>
      <c r="G19" s="3">
        <v>10382</v>
      </c>
      <c r="H19"/>
      <c r="I19"/>
      <c r="J19"/>
      <c r="K19"/>
      <c r="M19"/>
      <c r="N19"/>
      <c r="O19"/>
      <c r="P19"/>
      <c r="Q19"/>
    </row>
    <row r="20" spans="1:17" x14ac:dyDescent="0.25">
      <c r="A20" s="51"/>
      <c r="B20" s="1" t="str">
        <f t="shared" si="3"/>
        <v>17 Úsvit</v>
      </c>
      <c r="C20" s="3">
        <f t="shared" si="6"/>
        <v>4891</v>
      </c>
      <c r="E20" s="7">
        <f t="shared" si="2"/>
        <v>19</v>
      </c>
      <c r="F20" s="7" t="s">
        <v>43</v>
      </c>
      <c r="G20" s="8">
        <v>10121</v>
      </c>
    </row>
    <row r="21" spans="1:17" x14ac:dyDescent="0.25">
      <c r="A21" s="51"/>
      <c r="B21" s="1" t="str">
        <f t="shared" si="3"/>
        <v>20 ANO 2011</v>
      </c>
      <c r="C21" s="3">
        <f t="shared" si="6"/>
        <v>16269</v>
      </c>
      <c r="E21" s="7">
        <f t="shared" si="2"/>
        <v>20</v>
      </c>
      <c r="F21" s="1" t="s">
        <v>36</v>
      </c>
      <c r="G21" s="3">
        <v>9898</v>
      </c>
    </row>
    <row r="22" spans="1:17" x14ac:dyDescent="0.25">
      <c r="A22" s="51"/>
      <c r="B22" s="1" t="str">
        <f t="shared" si="3"/>
        <v>21 KSČM</v>
      </c>
      <c r="C22" s="3">
        <f t="shared" si="6"/>
        <v>13843</v>
      </c>
      <c r="E22" s="7">
        <f t="shared" si="2"/>
        <v>21</v>
      </c>
      <c r="F22" s="1" t="s">
        <v>51</v>
      </c>
      <c r="G22" s="3">
        <v>9761</v>
      </c>
    </row>
    <row r="23" spans="1:17" x14ac:dyDescent="0.25">
      <c r="A23" s="51" t="s">
        <v>89</v>
      </c>
      <c r="B23" s="1" t="str">
        <f t="shared" si="3"/>
        <v>1 ČSSD</v>
      </c>
      <c r="C23" s="3">
        <f>INT(C2/4)</f>
        <v>14264</v>
      </c>
      <c r="E23" s="7">
        <f t="shared" si="2"/>
        <v>22</v>
      </c>
      <c r="F23" s="1" t="s">
        <v>38</v>
      </c>
      <c r="G23" s="3">
        <v>9345</v>
      </c>
    </row>
    <row r="24" spans="1:17" x14ac:dyDescent="0.25">
      <c r="A24" s="51"/>
      <c r="B24" s="1" t="str">
        <f t="shared" si="3"/>
        <v>4 TOP 09</v>
      </c>
      <c r="C24" s="3">
        <f t="shared" ref="C24:C29" si="7">INT(C3/4)</f>
        <v>7424</v>
      </c>
      <c r="E24" s="7">
        <f t="shared" si="2"/>
        <v>23</v>
      </c>
      <c r="F24" s="1" t="s">
        <v>52</v>
      </c>
      <c r="G24" s="3">
        <v>8305</v>
      </c>
      <c r="H24" s="1"/>
      <c r="I24" s="1"/>
      <c r="J24" s="1"/>
      <c r="K24" s="1"/>
      <c r="M24" s="1"/>
      <c r="N24" s="1"/>
      <c r="O24" s="1"/>
      <c r="P24" s="1"/>
      <c r="Q24" s="1"/>
    </row>
    <row r="25" spans="1:17" x14ac:dyDescent="0.25">
      <c r="A25" s="51"/>
      <c r="B25" s="1" t="str">
        <f t="shared" si="3"/>
        <v>6 ODS</v>
      </c>
      <c r="C25" s="3">
        <f t="shared" si="7"/>
        <v>7009</v>
      </c>
      <c r="E25" s="7">
        <f t="shared" si="2"/>
        <v>24</v>
      </c>
      <c r="F25" s="1" t="s">
        <v>36</v>
      </c>
      <c r="G25" s="3">
        <v>7424</v>
      </c>
    </row>
    <row r="26" spans="1:17" s="1" customFormat="1" x14ac:dyDescent="0.25">
      <c r="A26" s="51"/>
      <c r="B26" s="1" t="str">
        <f t="shared" si="3"/>
        <v>11 KDU-ČSL</v>
      </c>
      <c r="C26" s="3">
        <f t="shared" si="7"/>
        <v>2530</v>
      </c>
      <c r="E26" s="7">
        <f t="shared" si="2"/>
        <v>25</v>
      </c>
      <c r="F26" s="7" t="s">
        <v>49</v>
      </c>
      <c r="G26" s="8">
        <v>7336</v>
      </c>
      <c r="H26"/>
      <c r="I26"/>
      <c r="J26"/>
      <c r="K26"/>
      <c r="M26"/>
      <c r="N26"/>
      <c r="O26"/>
      <c r="P26"/>
      <c r="Q26"/>
    </row>
    <row r="27" spans="1:17" x14ac:dyDescent="0.25">
      <c r="A27" s="51"/>
      <c r="B27" s="1" t="str">
        <f t="shared" si="3"/>
        <v>17 Úsvit</v>
      </c>
      <c r="C27" s="3">
        <f t="shared" si="7"/>
        <v>3668</v>
      </c>
      <c r="E27" s="7">
        <f t="shared" si="2"/>
        <v>26</v>
      </c>
      <c r="F27" s="1" t="s">
        <v>38</v>
      </c>
      <c r="G27" s="3">
        <v>7009</v>
      </c>
    </row>
    <row r="28" spans="1:17" x14ac:dyDescent="0.25">
      <c r="A28" s="51"/>
      <c r="B28" s="1" t="str">
        <f t="shared" si="3"/>
        <v>20 ANO 2011</v>
      </c>
      <c r="C28" s="3">
        <f t="shared" si="7"/>
        <v>12202</v>
      </c>
      <c r="E28" s="7">
        <f t="shared" si="2"/>
        <v>27</v>
      </c>
      <c r="F28" s="1" t="s">
        <v>36</v>
      </c>
      <c r="G28" s="3">
        <v>5939</v>
      </c>
    </row>
    <row r="29" spans="1:17" x14ac:dyDescent="0.25">
      <c r="A29" s="51"/>
      <c r="B29" s="1" t="str">
        <f t="shared" si="3"/>
        <v>21 KSČM</v>
      </c>
      <c r="C29" s="3">
        <f t="shared" si="7"/>
        <v>10382</v>
      </c>
      <c r="E29" s="7">
        <f t="shared" si="2"/>
        <v>28</v>
      </c>
      <c r="F29" s="1" t="s">
        <v>38</v>
      </c>
      <c r="G29" s="3">
        <v>5607</v>
      </c>
    </row>
    <row r="30" spans="1:17" x14ac:dyDescent="0.25">
      <c r="A30" s="51" t="s">
        <v>90</v>
      </c>
      <c r="B30" s="1" t="str">
        <f t="shared" si="3"/>
        <v>1 ČSSD</v>
      </c>
      <c r="C30" s="3">
        <f>INT(C2/5)</f>
        <v>11411</v>
      </c>
      <c r="E30" s="7">
        <f t="shared" si="2"/>
        <v>29</v>
      </c>
      <c r="F30" s="7" t="s">
        <v>43</v>
      </c>
      <c r="G30" s="8">
        <v>5060</v>
      </c>
    </row>
    <row r="31" spans="1:17" x14ac:dyDescent="0.25">
      <c r="A31" s="51"/>
      <c r="B31" s="1" t="str">
        <f t="shared" si="3"/>
        <v>4 TOP 09</v>
      </c>
      <c r="C31" s="3">
        <f t="shared" ref="C31:C36" si="8">INT(C3/5)</f>
        <v>5939</v>
      </c>
      <c r="E31" s="7">
        <f t="shared" si="2"/>
        <v>30</v>
      </c>
      <c r="F31" s="1" t="s">
        <v>49</v>
      </c>
      <c r="G31" s="3">
        <v>4891</v>
      </c>
      <c r="H31" s="1"/>
      <c r="I31" s="1"/>
      <c r="J31" s="1"/>
      <c r="K31" s="1"/>
      <c r="M31" s="1"/>
      <c r="N31" s="1"/>
      <c r="O31" s="1"/>
      <c r="P31" s="1"/>
      <c r="Q31" s="1"/>
    </row>
    <row r="32" spans="1:17" x14ac:dyDescent="0.25">
      <c r="A32" s="51"/>
      <c r="B32" s="1" t="str">
        <f t="shared" si="3"/>
        <v>6 ODS</v>
      </c>
      <c r="C32" s="3">
        <f t="shared" si="8"/>
        <v>5607</v>
      </c>
      <c r="E32" s="7">
        <f t="shared" si="2"/>
        <v>31</v>
      </c>
      <c r="F32" s="1" t="s">
        <v>49</v>
      </c>
      <c r="G32" s="3">
        <v>3668</v>
      </c>
    </row>
    <row r="33" spans="1:17" s="1" customFormat="1" x14ac:dyDescent="0.25">
      <c r="A33" s="51"/>
      <c r="B33" s="1" t="str">
        <f t="shared" si="3"/>
        <v>11 KDU-ČSL</v>
      </c>
      <c r="C33" s="3">
        <f t="shared" si="8"/>
        <v>2024</v>
      </c>
      <c r="E33" s="7">
        <f t="shared" si="2"/>
        <v>32</v>
      </c>
      <c r="F33" s="1" t="s">
        <v>43</v>
      </c>
      <c r="G33" s="3">
        <v>3373</v>
      </c>
      <c r="H33"/>
      <c r="I33"/>
      <c r="J33"/>
      <c r="K33"/>
      <c r="M33"/>
      <c r="N33"/>
      <c r="O33"/>
      <c r="P33"/>
      <c r="Q33"/>
    </row>
    <row r="34" spans="1:17" x14ac:dyDescent="0.25">
      <c r="A34" s="51"/>
      <c r="B34" s="1" t="str">
        <f t="shared" ref="B34:B36" si="9">B27</f>
        <v>17 Úsvit</v>
      </c>
      <c r="C34" s="3">
        <f t="shared" si="8"/>
        <v>2934</v>
      </c>
      <c r="E34" s="7">
        <f t="shared" si="2"/>
        <v>33</v>
      </c>
      <c r="F34" s="1" t="s">
        <v>49</v>
      </c>
      <c r="G34" s="3">
        <v>2934</v>
      </c>
    </row>
    <row r="35" spans="1:17" x14ac:dyDescent="0.25">
      <c r="A35" s="51"/>
      <c r="B35" s="1" t="str">
        <f t="shared" si="9"/>
        <v>20 ANO 2011</v>
      </c>
      <c r="C35" s="3">
        <f t="shared" si="8"/>
        <v>9761</v>
      </c>
      <c r="E35" s="7">
        <f t="shared" si="2"/>
        <v>34</v>
      </c>
      <c r="F35" s="1" t="s">
        <v>43</v>
      </c>
      <c r="G35" s="3">
        <v>2530</v>
      </c>
    </row>
    <row r="36" spans="1:17" x14ac:dyDescent="0.25">
      <c r="A36" s="51"/>
      <c r="B36" s="1" t="str">
        <f t="shared" si="9"/>
        <v>21 KSČM</v>
      </c>
      <c r="C36" s="3">
        <f t="shared" si="8"/>
        <v>8305</v>
      </c>
      <c r="E36" s="7">
        <f t="shared" si="2"/>
        <v>35</v>
      </c>
      <c r="F36" s="1" t="s">
        <v>43</v>
      </c>
      <c r="G36" s="3">
        <v>2024</v>
      </c>
    </row>
    <row r="37" spans="1:17" ht="15" customHeight="1" x14ac:dyDescent="0.25">
      <c r="A37" s="50" t="s">
        <v>91</v>
      </c>
      <c r="B37" s="1" t="str">
        <f>B30</f>
        <v>1 ČSSD</v>
      </c>
      <c r="C37" s="6" t="s">
        <v>92</v>
      </c>
    </row>
    <row r="38" spans="1:17" x14ac:dyDescent="0.25">
      <c r="A38" s="50"/>
      <c r="B38" s="1" t="str">
        <f>B31</f>
        <v>4 TOP 09</v>
      </c>
      <c r="C38" s="6" t="s">
        <v>92</v>
      </c>
    </row>
    <row r="39" spans="1:17" x14ac:dyDescent="0.25">
      <c r="A39" s="50"/>
      <c r="B39" s="1" t="str">
        <f>B32</f>
        <v>6 ODS</v>
      </c>
      <c r="C39" s="6" t="s">
        <v>92</v>
      </c>
    </row>
    <row r="40" spans="1:17" x14ac:dyDescent="0.25">
      <c r="A40" s="50"/>
      <c r="B40" s="1" t="str">
        <f>B33</f>
        <v>11 KDU-ČSL</v>
      </c>
      <c r="C40" s="6" t="s">
        <v>92</v>
      </c>
    </row>
    <row r="41" spans="1:17" x14ac:dyDescent="0.25">
      <c r="A41" s="50"/>
      <c r="B41" s="1" t="str">
        <f t="shared" ref="B41:B43" si="10">B34</f>
        <v>17 Úsvit</v>
      </c>
      <c r="C41" s="6" t="s">
        <v>92</v>
      </c>
    </row>
    <row r="42" spans="1:17" x14ac:dyDescent="0.25">
      <c r="A42" s="50"/>
      <c r="B42" s="1" t="str">
        <f t="shared" si="10"/>
        <v>20 ANO 2011</v>
      </c>
      <c r="C42" s="6" t="s">
        <v>92</v>
      </c>
    </row>
    <row r="43" spans="1:17" x14ac:dyDescent="0.25">
      <c r="A43" s="50"/>
      <c r="B43" s="1" t="str">
        <f t="shared" si="10"/>
        <v>21 KSČM</v>
      </c>
      <c r="C43" s="6" t="s">
        <v>92</v>
      </c>
    </row>
  </sheetData>
  <sortState ref="F2:G34">
    <sortCondition descending="1" ref="G2:G34"/>
  </sortState>
  <mergeCells count="6">
    <mergeCell ref="A37:A43"/>
    <mergeCell ref="A2:A8"/>
    <mergeCell ref="A9:A15"/>
    <mergeCell ref="A16:A22"/>
    <mergeCell ref="A23:A29"/>
    <mergeCell ref="A30:A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Počty hlasů pro strany _ volby.</vt:lpstr>
      <vt:lpstr>Problém zaokrouhlování</vt:lpstr>
      <vt:lpstr>d΄Hondtova metoda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Počty hlasů pro strany | volby.cz</dc:title>
  <cp:lastModifiedBy>Vávra</cp:lastModifiedBy>
  <dcterms:created xsi:type="dcterms:W3CDTF">2017-10-15T07:34:31Z</dcterms:created>
  <dcterms:modified xsi:type="dcterms:W3CDTF">2017-10-16T17:43:42Z</dcterms:modified>
</cp:coreProperties>
</file>